
<file path=[Content_Types].xml><?xml version="1.0" encoding="utf-8"?>
<Types xmlns="http://schemas.openxmlformats.org/package/2006/content-types">
  <Default Extension="xml" ContentType="application/xml"/>
  <Default Extension="vml" ContentType="application/vnd.openxmlformats-officedocument.vmlDrawi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trlProps/ctrlProp3.xml" ContentType="application/vnd.ms-excel.controlproperties+xml"/>
  <Override PartName="/xl/ctrlProps/ctrlProp4.xml" ContentType="application/vnd.ms-excel.controlpropertie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style2.xml" ContentType="application/vnd.ms-office.chartstyle+xml"/>
  <Override PartName="/xl/charts/colors2.xml" ContentType="application/vnd.ms-office.chartcolorstyle+xml"/>
  <Override PartName="/xl/charts/chart9.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10.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11.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12.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510"/>
  <workbookPr date1904="1" checkCompatibility="1"/>
  <mc:AlternateContent xmlns:mc="http://schemas.openxmlformats.org/markup-compatibility/2006">
    <mc:Choice Requires="x15">
      <x15ac:absPath xmlns:x15ac="http://schemas.microsoft.com/office/spreadsheetml/2010/11/ac" url="/Users/moto/Desktop/徳之島_2021春のコンテンツ調査後/"/>
    </mc:Choice>
  </mc:AlternateContent>
  <bookViews>
    <workbookView xWindow="0" yWindow="460" windowWidth="34960" windowHeight="21960" firstSheet="3" activeTab="9"/>
  </bookViews>
  <sheets>
    <sheet name="潮汐データからの換算　奄美港" sheetId="2" r:id="rId1"/>
    <sheet name="潮汐データからの換算　名瀬港" sheetId="21" r:id="rId2"/>
    <sheet name="海保の山村港と名瀬港の推定値" sheetId="20" r:id="rId3"/>
    <sheet name="奄美　calculation, Mar.13_2021" sheetId="10" r:id="rId4"/>
    <sheet name="名瀬港　alculation, Mar.13_2021" sheetId="22" r:id="rId5"/>
    <sheet name="山村港の時間当たり潮位の比較" sheetId="23" r:id="rId6"/>
    <sheet name="山村港時間潮位から任意時刻潮位Mar. 13, '21" sheetId="24" r:id="rId7"/>
    <sheet name="山村港時間潮位から任意時刻潮位Mar. 14, '21" sheetId="26" r:id="rId8"/>
    <sheet name="山村港時間潮位から任意時刻潮位Mar. 16, '21" sheetId="27" r:id="rId9"/>
    <sheet name="山村港時間潮位から任意時刻潮位Mar. 17, '21" sheetId="28" r:id="rId10"/>
  </sheets>
  <definedNames>
    <definedName name="ChartRegion" localSheetId="4">'名瀬港　alculation, Mar.13_2021'!$A$31:$M$32</definedName>
    <definedName name="ChartRegion" localSheetId="3">'奄美　calculation, Mar.13_2021'!$A$31:$M$32</definedName>
    <definedName name="ChartRegion" localSheetId="6">#REF!</definedName>
    <definedName name="ChartRegion" localSheetId="7">#REF!</definedName>
    <definedName name="ChartRegion" localSheetId="8">#REF!</definedName>
    <definedName name="ChartRegion" localSheetId="9">#REF!</definedName>
    <definedName name="ChartRegion" localSheetId="1">#REF!</definedName>
    <definedName name="ChartRegion">#REF!</definedName>
    <definedName name="Mar14_21" localSheetId="7">#REF!</definedName>
    <definedName name="Mar14_21" localSheetId="8">#REF!</definedName>
    <definedName name="Mar14_21" localSheetId="9">#REF!</definedName>
    <definedName name="Mar14_21">#REF!</definedName>
    <definedName name="_xlnm.Print_Area" localSheetId="4">'名瀬港　alculation, Mar.13_2021'!$A$1:$Z$33</definedName>
    <definedName name="_xlnm.Print_Area" localSheetId="3">'奄美　calculation, Mar.13_2021'!$A$1:$Z$33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4"/>
    </ext>
  </extLst>
</workbook>
</file>

<file path=xl/calcChain.xml><?xml version="1.0" encoding="utf-8"?>
<calcChain xmlns="http://schemas.openxmlformats.org/spreadsheetml/2006/main">
  <c r="W27" i="28" l="1"/>
  <c r="W28" i="28"/>
  <c r="W23" i="28"/>
  <c r="D3" i="28"/>
  <c r="W27" i="27"/>
  <c r="W28" i="27"/>
  <c r="W23" i="27"/>
  <c r="D3" i="27"/>
  <c r="D3" i="24"/>
  <c r="D3" i="26"/>
  <c r="W27" i="26"/>
  <c r="W28" i="26"/>
  <c r="W23" i="26"/>
  <c r="W28" i="24"/>
  <c r="W27" i="24"/>
  <c r="W13" i="24"/>
  <c r="W23" i="24"/>
  <c r="G29" i="22"/>
  <c r="M31" i="22"/>
  <c r="G27" i="22"/>
  <c r="M32" i="22"/>
  <c r="C31" i="22"/>
  <c r="L31" i="22"/>
  <c r="L32" i="22"/>
  <c r="K31" i="22"/>
  <c r="K32" i="22"/>
  <c r="J31" i="22"/>
  <c r="J32" i="22"/>
  <c r="I31" i="22"/>
  <c r="I32" i="22"/>
  <c r="H31" i="22"/>
  <c r="H32" i="22"/>
  <c r="G31" i="22"/>
  <c r="G32" i="22"/>
  <c r="F31" i="22"/>
  <c r="F32" i="22"/>
  <c r="E31" i="22"/>
  <c r="E32" i="22"/>
  <c r="D31" i="22"/>
  <c r="D32" i="22"/>
  <c r="C32" i="22"/>
  <c r="G28" i="22"/>
  <c r="E28" i="22"/>
  <c r="F28" i="22"/>
  <c r="Z22" i="22"/>
  <c r="Y22" i="22"/>
  <c r="X22" i="22"/>
  <c r="W22" i="22"/>
  <c r="V22" i="22"/>
  <c r="U22" i="22"/>
  <c r="T22" i="22"/>
  <c r="S22" i="22"/>
  <c r="R22" i="22"/>
  <c r="Q22" i="22"/>
  <c r="P22" i="22"/>
  <c r="O22" i="22"/>
  <c r="N22" i="22"/>
  <c r="M22" i="22"/>
  <c r="L22" i="22"/>
  <c r="K22" i="22"/>
  <c r="J22" i="22"/>
  <c r="I22" i="22"/>
  <c r="H22" i="22"/>
  <c r="G22" i="22"/>
  <c r="F22" i="22"/>
  <c r="E22" i="22"/>
  <c r="D22" i="22"/>
  <c r="C22" i="22"/>
  <c r="Z21" i="22"/>
  <c r="Y21" i="22"/>
  <c r="X21" i="22"/>
  <c r="W21" i="22"/>
  <c r="V21" i="22"/>
  <c r="U21" i="22"/>
  <c r="T21" i="22"/>
  <c r="S21" i="22"/>
  <c r="R21" i="22"/>
  <c r="Q21" i="22"/>
  <c r="P21" i="22"/>
  <c r="O21" i="22"/>
  <c r="N21" i="22"/>
  <c r="M21" i="22"/>
  <c r="L21" i="22"/>
  <c r="K21" i="22"/>
  <c r="J21" i="22"/>
  <c r="I21" i="22"/>
  <c r="H21" i="22"/>
  <c r="G21" i="22"/>
  <c r="F21" i="22"/>
  <c r="E21" i="22"/>
  <c r="D21" i="22"/>
  <c r="C21" i="22"/>
  <c r="P9" i="22"/>
  <c r="O9" i="22"/>
  <c r="N9" i="22"/>
  <c r="P8" i="22"/>
  <c r="O8" i="22"/>
  <c r="N8" i="22"/>
  <c r="P7" i="22"/>
  <c r="O7" i="22"/>
  <c r="N7" i="22"/>
  <c r="P6" i="22"/>
  <c r="O6" i="22"/>
  <c r="N6" i="22"/>
  <c r="Y90" i="20"/>
  <c r="X90" i="20"/>
  <c r="W90" i="20"/>
  <c r="V90" i="20"/>
  <c r="U90" i="20"/>
  <c r="T90" i="20"/>
  <c r="S90" i="20"/>
  <c r="R90" i="20"/>
  <c r="Q90" i="20"/>
  <c r="P90" i="20"/>
  <c r="O90" i="20"/>
  <c r="N90" i="20"/>
  <c r="M90" i="20"/>
  <c r="L90" i="20"/>
  <c r="K90" i="20"/>
  <c r="J90" i="20"/>
  <c r="I90" i="20"/>
  <c r="H90" i="20"/>
  <c r="G90" i="20"/>
  <c r="F90" i="20"/>
  <c r="E90" i="20"/>
  <c r="D90" i="20"/>
  <c r="C90" i="20"/>
  <c r="B90" i="20"/>
  <c r="Y41" i="2"/>
  <c r="X41" i="2"/>
  <c r="W41" i="2"/>
  <c r="V41" i="2"/>
  <c r="U41" i="2"/>
  <c r="T41" i="2"/>
  <c r="S41" i="2"/>
  <c r="R41" i="2"/>
  <c r="Q41" i="2"/>
  <c r="P41" i="2"/>
  <c r="O41" i="2"/>
  <c r="N41" i="2"/>
  <c r="M41" i="2"/>
  <c r="L41" i="2"/>
  <c r="K41" i="2"/>
  <c r="J41" i="2"/>
  <c r="I41" i="2"/>
  <c r="H41" i="2"/>
  <c r="G41" i="2"/>
  <c r="F41" i="2"/>
  <c r="E41" i="2"/>
  <c r="D41" i="2"/>
  <c r="C41" i="2"/>
  <c r="B41" i="2"/>
  <c r="Y40" i="2"/>
  <c r="X40" i="2"/>
  <c r="W40" i="2"/>
  <c r="V40" i="2"/>
  <c r="U40" i="2"/>
  <c r="T40" i="2"/>
  <c r="S40" i="2"/>
  <c r="R40" i="2"/>
  <c r="Q40" i="2"/>
  <c r="P40" i="2"/>
  <c r="O40" i="2"/>
  <c r="N40" i="2"/>
  <c r="M40" i="2"/>
  <c r="L40" i="2"/>
  <c r="K40" i="2"/>
  <c r="J40" i="2"/>
  <c r="I40" i="2"/>
  <c r="H40" i="2"/>
  <c r="G40" i="2"/>
  <c r="F40" i="2"/>
  <c r="E40" i="2"/>
  <c r="D40" i="2"/>
  <c r="C40" i="2"/>
  <c r="B40" i="2"/>
  <c r="Y38" i="2"/>
  <c r="X38" i="2"/>
  <c r="W38" i="2"/>
  <c r="V38" i="2"/>
  <c r="U38" i="2"/>
  <c r="T38" i="2"/>
  <c r="S38" i="2"/>
  <c r="R38" i="2"/>
  <c r="Q38" i="2"/>
  <c r="P38" i="2"/>
  <c r="O38" i="2"/>
  <c r="N38" i="2"/>
  <c r="M38" i="2"/>
  <c r="L38" i="2"/>
  <c r="K38" i="2"/>
  <c r="J38" i="2"/>
  <c r="I38" i="2"/>
  <c r="H38" i="2"/>
  <c r="G38" i="2"/>
  <c r="F38" i="2"/>
  <c r="E38" i="2"/>
  <c r="D38" i="2"/>
  <c r="C38" i="2"/>
  <c r="B38" i="2"/>
  <c r="Y37" i="2"/>
  <c r="X37" i="2"/>
  <c r="W37" i="2"/>
  <c r="V37" i="2"/>
  <c r="U37" i="2"/>
  <c r="T37" i="2"/>
  <c r="S37" i="2"/>
  <c r="R37" i="2"/>
  <c r="Q37" i="2"/>
  <c r="P37" i="2"/>
  <c r="O37" i="2"/>
  <c r="N37" i="2"/>
  <c r="M37" i="2"/>
  <c r="L37" i="2"/>
  <c r="K37" i="2"/>
  <c r="J37" i="2"/>
  <c r="I37" i="2"/>
  <c r="H37" i="2"/>
  <c r="G37" i="2"/>
  <c r="F37" i="2"/>
  <c r="E37" i="2"/>
  <c r="D37" i="2"/>
  <c r="C37" i="2"/>
  <c r="B37" i="2"/>
  <c r="C21" i="10"/>
  <c r="D21" i="10"/>
  <c r="D22" i="10"/>
  <c r="G27" i="10"/>
  <c r="C31" i="10"/>
  <c r="G29" i="10"/>
  <c r="D31" i="10"/>
  <c r="D32" i="10"/>
  <c r="M31" i="10"/>
  <c r="M32" i="10"/>
  <c r="L31" i="10"/>
  <c r="L32" i="10"/>
  <c r="K31" i="10"/>
  <c r="K32" i="10"/>
  <c r="J31" i="10"/>
  <c r="J32" i="10"/>
  <c r="I31" i="10"/>
  <c r="I32" i="10"/>
  <c r="H31" i="10"/>
  <c r="H32" i="10"/>
  <c r="G31" i="10"/>
  <c r="G32" i="10"/>
  <c r="F31" i="10"/>
  <c r="F32" i="10"/>
  <c r="E31" i="10"/>
  <c r="E32" i="10"/>
  <c r="C32" i="10"/>
  <c r="G28" i="10"/>
  <c r="E28" i="10"/>
  <c r="F28" i="10"/>
  <c r="Z22" i="10"/>
  <c r="Y22" i="10"/>
  <c r="X22" i="10"/>
  <c r="W22" i="10"/>
  <c r="V22" i="10"/>
  <c r="U22" i="10"/>
  <c r="T22" i="10"/>
  <c r="S22" i="10"/>
  <c r="R22" i="10"/>
  <c r="Q22" i="10"/>
  <c r="P22" i="10"/>
  <c r="O22" i="10"/>
  <c r="N22" i="10"/>
  <c r="M22" i="10"/>
  <c r="L22" i="10"/>
  <c r="K22" i="10"/>
  <c r="J22" i="10"/>
  <c r="I22" i="10"/>
  <c r="H22" i="10"/>
  <c r="G22" i="10"/>
  <c r="F22" i="10"/>
  <c r="E22" i="10"/>
  <c r="C22" i="10"/>
  <c r="Z21" i="10"/>
  <c r="Y21" i="10"/>
  <c r="X21" i="10"/>
  <c r="W21" i="10"/>
  <c r="V21" i="10"/>
  <c r="U21" i="10"/>
  <c r="T21" i="10"/>
  <c r="S21" i="10"/>
  <c r="R21" i="10"/>
  <c r="Q21" i="10"/>
  <c r="P21" i="10"/>
  <c r="O21" i="10"/>
  <c r="N21" i="10"/>
  <c r="M21" i="10"/>
  <c r="L21" i="10"/>
  <c r="K21" i="10"/>
  <c r="J21" i="10"/>
  <c r="I21" i="10"/>
  <c r="H21" i="10"/>
  <c r="G21" i="10"/>
  <c r="F21" i="10"/>
  <c r="E21" i="10"/>
  <c r="P9" i="10"/>
  <c r="O9" i="10"/>
  <c r="N9" i="10"/>
  <c r="P8" i="10"/>
  <c r="O8" i="10"/>
  <c r="N8" i="10"/>
  <c r="P7" i="10"/>
  <c r="O7" i="10"/>
  <c r="N7" i="10"/>
  <c r="P6" i="10"/>
  <c r="O6" i="10"/>
  <c r="N6" i="10"/>
</calcChain>
</file>

<file path=xl/sharedStrings.xml><?xml version="1.0" encoding="utf-8"?>
<sst xmlns="http://schemas.openxmlformats.org/spreadsheetml/2006/main" count="487" uniqueCount="129">
  <si>
    <t>Time</t>
  </si>
  <si>
    <t>Height</t>
  </si>
  <si>
    <t>o'clock</t>
  </si>
  <si>
    <t>minute</t>
  </si>
  <si>
    <t>cm</t>
  </si>
  <si>
    <t>Abv MTL</t>
  </si>
  <si>
    <t>Hour</t>
  </si>
  <si>
    <t>Your Tidal Height = INT((H1+H2)/2+</t>
  </si>
  <si>
    <t>unit</t>
  </si>
  <si>
    <t>((H1-H2)/2)*COS(3.14159*(YourTime -T1)</t>
  </si>
  <si>
    <t>Earlier</t>
  </si>
  <si>
    <t>/(T2-T1))+0.5)</t>
  </si>
  <si>
    <t>YourTime</t>
  </si>
  <si>
    <t>(T1, H1) , (T2, H2) : Time and Height of tidal</t>
  </si>
  <si>
    <t>Later</t>
  </si>
  <si>
    <t>peaks. T1(earlier) &lt;T2 (later),  H1&lt; or &gt;H2.</t>
  </si>
  <si>
    <t>Height cm</t>
  </si>
  <si>
    <t>1. 気象庁から標準港の毎時刻潮位表を得る</t>
    <rPh sb="3" eb="6">
      <t>キショウチョウ</t>
    </rPh>
    <rPh sb="8" eb="11">
      <t>hyoujunnコウ</t>
    </rPh>
    <rPh sb="13" eb="15">
      <t>ジコク</t>
    </rPh>
    <rPh sb="15" eb="18">
      <t>チョウイヒョウ</t>
    </rPh>
    <rPh sb="19" eb="20">
      <t>エル</t>
    </rPh>
    <phoneticPr fontId="2"/>
  </si>
  <si>
    <t xml:space="preserve">気象庁ホーム &gt; 各種データ・資料 &gt; 海洋の健康診断表 &gt; 潮汐・海面水位に関する診断表、データ &gt; 潮位表 &gt; </t>
  </si>
  <si>
    <t>http://www.data.jma.go.jp/gmd/kaiyou/db/tide/suisan/index.php</t>
  </si>
  <si>
    <t>潮高比</t>
  </si>
  <si>
    <t>潮時差 (分)</t>
    <rPh sb="0" eb="1">
      <t>shio</t>
    </rPh>
    <rPh sb="1" eb="2">
      <t>ジカn</t>
    </rPh>
    <rPh sb="2" eb="3">
      <t>サ</t>
    </rPh>
    <rPh sb="5" eb="6">
      <t>フn</t>
    </rPh>
    <phoneticPr fontId="2"/>
  </si>
  <si>
    <t>大潮升 (cm)</t>
    <phoneticPr fontId="2"/>
  </si>
  <si>
    <t>小潮升 (cm)</t>
    <rPh sb="0" eb="1">
      <t>ショウ</t>
    </rPh>
    <phoneticPr fontId="2"/>
  </si>
  <si>
    <t>平均水面 (cm)</t>
    <rPh sb="0" eb="4">
      <t>ヘイキンスイメn</t>
    </rPh>
    <phoneticPr fontId="2"/>
  </si>
  <si>
    <t>このシートの使用法：黄色のセルに所要のデータを入力すると，他の情報は自動計算される。</t>
    <rPh sb="6" eb="9">
      <t>シヨウホウ</t>
    </rPh>
    <rPh sb="10" eb="12">
      <t>キイロ</t>
    </rPh>
    <rPh sb="16" eb="18">
      <t>shoyou</t>
    </rPh>
    <rPh sb="23" eb="25">
      <t>ニュウリョク</t>
    </rPh>
    <rPh sb="29" eb="30">
      <t>タノ</t>
    </rPh>
    <rPh sb="31" eb="33">
      <t>ジョウホウ</t>
    </rPh>
    <rPh sb="34" eb="36">
      <t>ジドウ</t>
    </rPh>
    <rPh sb="36" eb="38">
      <t>ケイサn</t>
    </rPh>
    <phoneticPr fontId="2"/>
  </si>
  <si>
    <t>日</t>
  </si>
  <si>
    <t>時刻</t>
  </si>
  <si>
    <t>満潮</t>
  </si>
  <si>
    <t>干潮</t>
  </si>
  <si>
    <t>潮位</t>
  </si>
  <si>
    <t>*</t>
  </si>
  <si>
    <t>潮位表基準面表示　毎時潮位</t>
    <rPh sb="0" eb="3">
      <t>チョウイヒョウ</t>
    </rPh>
    <rPh sb="9" eb="13">
      <t>マイジチョウイ</t>
    </rPh>
    <phoneticPr fontId="2"/>
  </si>
  <si>
    <t>求めたい時刻</t>
    <rPh sb="0" eb="1">
      <t>モトメタイ</t>
    </rPh>
    <rPh sb="4" eb="6">
      <t>ジコク</t>
    </rPh>
    <phoneticPr fontId="2"/>
  </si>
  <si>
    <t>1st peak</t>
  </si>
  <si>
    <t>2nd peak</t>
  </si>
  <si>
    <t>3rd peak</t>
  </si>
  <si>
    <t>4th peak</t>
  </si>
  <si>
    <t>潮時差 (時)</t>
    <rPh sb="0" eb="1">
      <t>shio</t>
    </rPh>
    <rPh sb="1" eb="2">
      <t>ジカn</t>
    </rPh>
    <rPh sb="2" eb="3">
      <t>サ</t>
    </rPh>
    <rPh sb="5" eb="6">
      <t>トキ</t>
    </rPh>
    <phoneticPr fontId="2"/>
  </si>
  <si>
    <t xml:space="preserve">  　使用した結果からすると，計算で得た結果と毎時刻カーブとの整合性は完全に取れているので，毎時刻カーブは入力ミスなどを検証するのに使用すればいい。</t>
    <rPh sb="3" eb="5">
      <t>シヨウ</t>
    </rPh>
    <rPh sb="7" eb="9">
      <t>ケッカ</t>
    </rPh>
    <rPh sb="15" eb="17">
      <t>ケイサン</t>
    </rPh>
    <rPh sb="18" eb="19">
      <t>エタ</t>
    </rPh>
    <rPh sb="20" eb="22">
      <t>ケッカ</t>
    </rPh>
    <rPh sb="23" eb="26">
      <t>maijikoku</t>
    </rPh>
    <rPh sb="31" eb="34">
      <t>seigousei</t>
    </rPh>
    <rPh sb="35" eb="37">
      <t>カンゼn</t>
    </rPh>
    <rPh sb="38" eb="39">
      <t>トレテイルノデ</t>
    </rPh>
    <rPh sb="46" eb="49">
      <t>マイジコクカーブ</t>
    </rPh>
    <rPh sb="53" eb="55">
      <t>ニュウリョク</t>
    </rPh>
    <rPh sb="60" eb="62">
      <t>ケンショウ</t>
    </rPh>
    <rPh sb="66" eb="68">
      <t>シヨウ</t>
    </rPh>
    <phoneticPr fontId="2"/>
  </si>
  <si>
    <t>標準港干満ピーク</t>
    <rPh sb="0" eb="2">
      <t>ヒョウジュンコウ</t>
    </rPh>
    <rPh sb="2" eb="3">
      <t>ミナト</t>
    </rPh>
    <rPh sb="3" eb="5">
      <t>カンマン</t>
    </rPh>
    <phoneticPr fontId="2"/>
  </si>
  <si>
    <t>標準港：</t>
    <rPh sb="0" eb="2">
      <t>ヒョウジュンコウ</t>
    </rPh>
    <rPh sb="2" eb="3">
      <t>ミナト</t>
    </rPh>
    <phoneticPr fontId="2"/>
  </si>
  <si>
    <t>奄美港</t>
    <rPh sb="2" eb="3">
      <t>ミナト</t>
    </rPh>
    <phoneticPr fontId="2"/>
  </si>
  <si>
    <t>年月日：</t>
    <rPh sb="0" eb="3">
      <t>ネンガッピ</t>
    </rPh>
    <phoneticPr fontId="2"/>
  </si>
  <si>
    <t>潮高比と潮時差：</t>
    <phoneticPr fontId="2"/>
  </si>
  <si>
    <t>時</t>
    <rPh sb="0" eb="1">
      <t>ジ</t>
    </rPh>
    <phoneticPr fontId="2"/>
  </si>
  <si>
    <t>分</t>
    <rPh sb="0" eb="1">
      <t>フn</t>
    </rPh>
    <phoneticPr fontId="2"/>
  </si>
  <si>
    <t>時刻（時間表示）：</t>
    <rPh sb="0" eb="2">
      <t>ジコク</t>
    </rPh>
    <rPh sb="3" eb="5">
      <t>ジカn</t>
    </rPh>
    <rPh sb="5" eb="7">
      <t>ヒョウジ</t>
    </rPh>
    <phoneticPr fontId="2"/>
  </si>
  <si>
    <t>潮位表基準面上高度（cm）：</t>
    <rPh sb="0" eb="3">
      <t>チョウイヒョウ</t>
    </rPh>
    <rPh sb="3" eb="6">
      <t>キジュンメn</t>
    </rPh>
    <rPh sb="6" eb="7">
      <t>ウエ</t>
    </rPh>
    <rPh sb="7" eb="9">
      <t>コウド</t>
    </rPh>
    <phoneticPr fontId="2"/>
  </si>
  <si>
    <t>最寄り港干満ピーク</t>
    <rPh sb="0" eb="2">
      <t>モヨリ</t>
    </rPh>
    <rPh sb="3" eb="4">
      <t>ミナト</t>
    </rPh>
    <rPh sb="4" eb="6">
      <t>カンマn</t>
    </rPh>
    <phoneticPr fontId="2"/>
  </si>
  <si>
    <t>最寄り港：</t>
    <rPh sb="0" eb="2">
      <t>モヨリ</t>
    </rPh>
    <rPh sb="3" eb="4">
      <t>キンセツコウ</t>
    </rPh>
    <phoneticPr fontId="2"/>
  </si>
  <si>
    <t>標準港の毎時刻潮位表から最寄り港での任意の潮位を求める</t>
    <rPh sb="0" eb="2">
      <t>ヒョウジュンコウ</t>
    </rPh>
    <rPh sb="2" eb="3">
      <t>ミナト</t>
    </rPh>
    <rPh sb="4" eb="5">
      <t>マイジコク</t>
    </rPh>
    <rPh sb="5" eb="7">
      <t>ジコク</t>
    </rPh>
    <rPh sb="7" eb="10">
      <t>チョウイヒョウカラ</t>
    </rPh>
    <rPh sb="12" eb="14">
      <t>モヨリコウ</t>
    </rPh>
    <rPh sb="18" eb="20">
      <t>ニンイ</t>
    </rPh>
    <rPh sb="21" eb="23">
      <t>チョウイ</t>
    </rPh>
    <rPh sb="24" eb="25">
      <t>モトメル</t>
    </rPh>
    <phoneticPr fontId="2"/>
  </si>
  <si>
    <t>2. パラメータと観測データの入力　（例: 標準港は奄美港，近接港は和泊港）</t>
    <rPh sb="9" eb="11">
      <t>カンソク</t>
    </rPh>
    <rPh sb="15" eb="17">
      <t>ニュウリョク</t>
    </rPh>
    <rPh sb="19" eb="20">
      <t>レイニ</t>
    </rPh>
    <rPh sb="22" eb="25">
      <t>ヒョウジュンコウ</t>
    </rPh>
    <rPh sb="26" eb="28">
      <t>アマミ</t>
    </rPh>
    <rPh sb="28" eb="29">
      <t>ミナト</t>
    </rPh>
    <rPh sb="32" eb="33">
      <t>ミナト</t>
    </rPh>
    <phoneticPr fontId="2"/>
  </si>
  <si>
    <t>標準港の潮位表基準面上高度（cm）：</t>
    <rPh sb="2" eb="3">
      <t>ミナト</t>
    </rPh>
    <rPh sb="4" eb="7">
      <t>チョウイヒョウ</t>
    </rPh>
    <rPh sb="7" eb="10">
      <t>キジュンメn</t>
    </rPh>
    <rPh sb="10" eb="11">
      <t>ウエ</t>
    </rPh>
    <rPh sb="11" eb="13">
      <t>コウド</t>
    </rPh>
    <phoneticPr fontId="2"/>
  </si>
  <si>
    <t>field 潮位所用時刻</t>
    <rPh sb="6" eb="8">
      <t>チョウイ</t>
    </rPh>
    <rPh sb="8" eb="10">
      <t>ショヨウ</t>
    </rPh>
    <rPh sb="10" eb="12">
      <t>ジコク</t>
    </rPh>
    <phoneticPr fontId="6"/>
  </si>
  <si>
    <t>4. 最寄り港での所用時刻対応の潮位計算（最寄り港の近接満干ピークを入力）</t>
    <rPh sb="3" eb="5">
      <t>モヨリ</t>
    </rPh>
    <rPh sb="6" eb="7">
      <t>ミナト</t>
    </rPh>
    <rPh sb="9" eb="11">
      <t>ショヨウ</t>
    </rPh>
    <rPh sb="11" eb="13">
      <t>ジコク</t>
    </rPh>
    <rPh sb="13" eb="15">
      <t>タイオウ</t>
    </rPh>
    <rPh sb="16" eb="18">
      <t>チョウイ</t>
    </rPh>
    <rPh sb="18" eb="20">
      <t>ケイサn</t>
    </rPh>
    <rPh sb="21" eb="23">
      <t>モヨリコウ</t>
    </rPh>
    <rPh sb="26" eb="28">
      <t>キンセツ</t>
    </rPh>
    <rPh sb="28" eb="30">
      <t>マンカn</t>
    </rPh>
    <rPh sb="34" eb="36">
      <t>ニュウリョク</t>
    </rPh>
    <phoneticPr fontId="2"/>
  </si>
  <si>
    <t>標準港の毎時刻潮位（右上の小さい点グラフ）</t>
    <rPh sb="0" eb="2">
      <t>ヒョウジュン</t>
    </rPh>
    <rPh sb="2" eb="3">
      <t>ミナト</t>
    </rPh>
    <rPh sb="4" eb="7">
      <t>マイジコク</t>
    </rPh>
    <rPh sb="7" eb="9">
      <t>チョウイ</t>
    </rPh>
    <rPh sb="10" eb="12">
      <t>ミギウエ</t>
    </rPh>
    <rPh sb="13" eb="14">
      <t>チイサイ</t>
    </rPh>
    <rPh sb="16" eb="17">
      <t>テン</t>
    </rPh>
    <phoneticPr fontId="2"/>
  </si>
  <si>
    <t>3. 近接港の毎時刻潮位（右上の大きい曲線グラフ）</t>
    <rPh sb="3" eb="5">
      <t>キンセツ</t>
    </rPh>
    <rPh sb="5" eb="6">
      <t>コウ</t>
    </rPh>
    <rPh sb="7" eb="8">
      <t>マイジ</t>
    </rPh>
    <rPh sb="8" eb="10">
      <t>ジコク</t>
    </rPh>
    <rPh sb="10" eb="12">
      <t>チョウイ</t>
    </rPh>
    <rPh sb="13" eb="15">
      <t>ミギウエ</t>
    </rPh>
    <rPh sb="16" eb="17">
      <t>オオキイ</t>
    </rPh>
    <rPh sb="19" eb="21">
      <t>キョクセn</t>
    </rPh>
    <phoneticPr fontId="2"/>
  </si>
  <si>
    <t xml:space="preserve">Hour-Unit </t>
    <phoneticPr fontId="2"/>
  </si>
  <si>
    <t>山村港</t>
    <rPh sb="0" eb="2">
      <t>ヤマムラ</t>
    </rPh>
    <phoneticPr fontId="2"/>
  </si>
  <si>
    <r>
      <rPr>
        <sz val="12"/>
        <color rgb="FFFF0000"/>
        <rFont val="Osaka"/>
        <family val="3"/>
        <charset val="128"/>
      </rPr>
      <t>潮位表</t>
    </r>
    <r>
      <rPr>
        <sz val="12"/>
        <rFont val="Osaka"/>
        <charset val="128"/>
      </rPr>
      <t>基準面表示　満潮と干潮と</t>
    </r>
    <rPh sb="0" eb="3">
      <t>チョウイヒョウ</t>
    </rPh>
    <rPh sb="9" eb="11">
      <t>マンチョウ</t>
    </rPh>
    <rPh sb="12" eb="14">
      <t>カンチョウト</t>
    </rPh>
    <phoneticPr fontId="2"/>
  </si>
  <si>
    <r>
      <rPr>
        <sz val="12"/>
        <color rgb="FFFF0000"/>
        <rFont val="Osaka"/>
        <family val="3"/>
        <charset val="128"/>
      </rPr>
      <t>観測</t>
    </r>
    <r>
      <rPr>
        <sz val="12"/>
        <rFont val="Osaka"/>
        <charset val="128"/>
      </rPr>
      <t>基準面表示　毎時潮位 (cm) 　（奄美港の観測基準面の標高は，-219.0 (cm)）</t>
    </r>
    <rPh sb="0" eb="1">
      <t>カンソク</t>
    </rPh>
    <rPh sb="8" eb="12">
      <t>マイジチョウイ</t>
    </rPh>
    <rPh sb="20" eb="22">
      <t>アマミ</t>
    </rPh>
    <rPh sb="22" eb="23">
      <t>ミナト</t>
    </rPh>
    <rPh sb="24" eb="29">
      <t>カンソクキジュンメｎ</t>
    </rPh>
    <rPh sb="30" eb="32">
      <t>ヒョウコウ</t>
    </rPh>
    <phoneticPr fontId="2"/>
  </si>
  <si>
    <t>（潮位表基準面の標高は，-113.1 (cm)から，-110.8 (cm)に変更されていた）</t>
    <rPh sb="1" eb="4">
      <t>チョウイヒョウ</t>
    </rPh>
    <rPh sb="4" eb="7">
      <t>キジュンメｎ</t>
    </rPh>
    <rPh sb="8" eb="10">
      <t>ヒョウコウハ</t>
    </rPh>
    <rPh sb="38" eb="40">
      <t>ヘンコウ</t>
    </rPh>
    <phoneticPr fontId="2"/>
  </si>
  <si>
    <t>観測基準面表示値から108.2cmを一律に差し引いている</t>
    <rPh sb="0" eb="2">
      <t>カンソク</t>
    </rPh>
    <rPh sb="2" eb="5">
      <t>キジュンメｎ</t>
    </rPh>
    <rPh sb="5" eb="8">
      <t>ヒョウジチ</t>
    </rPh>
    <rPh sb="18" eb="20">
      <t>イチリツニ</t>
    </rPh>
    <rPh sb="21" eb="22">
      <t>サシヒイテイル</t>
    </rPh>
    <phoneticPr fontId="2"/>
  </si>
  <si>
    <t>時</t>
  </si>
  <si>
    <t>(cm)</t>
  </si>
  <si>
    <t>Mar. 13, 2021</t>
    <phoneticPr fontId="2"/>
  </si>
  <si>
    <r>
      <t>毎時潮高</t>
    </r>
    <r>
      <rPr>
        <sz val="14"/>
        <color rgb="FF000000"/>
        <rFont val="Hiragino Kaku Gothic ProN"/>
        <family val="3"/>
        <charset val="128"/>
      </rPr>
      <t> 　　（平均水面の季節変動を含んでおります。）</t>
    </r>
  </si>
  <si>
    <t>潮汐推算　　</t>
  </si>
  <si>
    <t>（推算港湾は「潮汐推算港図」ウィンドウより選択して下さい。）</t>
  </si>
  <si>
    <t>推算港湾：山村湾（徳之島）, SANMURA WAN</t>
  </si>
  <si>
    <r>
      <t>　</t>
    </r>
    <r>
      <rPr>
        <sz val="12"/>
        <rFont val="Osaka"/>
        <charset val="128"/>
      </rPr>
      <t>（推算年,月,日を入力して下さい。）（有効期間：西暦元年～西暦2100年）</t>
    </r>
  </si>
  <si>
    <r>
      <t>　</t>
    </r>
    <r>
      <rPr>
        <sz val="12"/>
        <rFont val="Osaka"/>
        <charset val="128"/>
      </rPr>
      <t>　　　　　　　　　　　　　　　　　　　　(1582年10月4日以前はユリウス暦を用い、以降はその翌日を</t>
    </r>
  </si>
  <si>
    <r>
      <t>　</t>
    </r>
    <r>
      <rPr>
        <sz val="12"/>
        <rFont val="Osaka"/>
        <charset val="128"/>
      </rPr>
      <t>　　　　　　　　　　　　　　　　　　　　10月15日としたグレゴリオ暦を用いています。)</t>
    </r>
  </si>
  <si>
    <t>https://www1.kaiho.mlit.go.jp/KANKYO/TIDE/cgi-bin/tide_pred.cgi?area=4635&amp;back=1.%2Ftide_pred%2F7.htm&amp;year=2021&amp;month=03&amp;day=14&amp;btn=%C1%B0%C6%FC</t>
  </si>
  <si>
    <t>Mar. 14, 2021</t>
    <phoneticPr fontId="2"/>
  </si>
  <si>
    <t>Mar. 16, 2021</t>
    <phoneticPr fontId="2"/>
  </si>
  <si>
    <t>Mar. 17, 2021</t>
    <phoneticPr fontId="2"/>
  </si>
  <si>
    <t>推算港湾：名瀬（奄美大島）, NAZE</t>
  </si>
  <si>
    <t>Ke!san</t>
    <phoneticPr fontId="2"/>
  </si>
  <si>
    <t>海保推定値</t>
    <rPh sb="0" eb="2">
      <t>カイホ</t>
    </rPh>
    <rPh sb="2" eb="4">
      <t>スイテイチ</t>
    </rPh>
    <rPh sb="4" eb="5">
      <t>アタイ</t>
    </rPh>
    <phoneticPr fontId="2"/>
  </si>
  <si>
    <t>差</t>
    <rPh sb="0" eb="1">
      <t>サ</t>
    </rPh>
    <phoneticPr fontId="2"/>
  </si>
  <si>
    <t>h</t>
    <phoneticPr fontId="2"/>
  </si>
  <si>
    <t>比較例：　Mar. 13, 2021</t>
    <rPh sb="0" eb="2">
      <t>ヒカク</t>
    </rPh>
    <rPh sb="2" eb="3">
      <t>レイ</t>
    </rPh>
    <phoneticPr fontId="2"/>
  </si>
  <si>
    <r>
      <rPr>
        <sz val="12"/>
        <color rgb="FFFF0000"/>
        <rFont val="Osaka"/>
        <family val="3"/>
        <charset val="128"/>
      </rPr>
      <t>海上保安庁　潮汐表</t>
    </r>
    <r>
      <rPr>
        <sz val="12"/>
        <rFont val="Osaka"/>
        <charset val="128"/>
      </rPr>
      <t>基準面表示　毎時潮位 (cm) 　（名瀬港のMSL-潮汐表基準面は，-115.0 (cm)で，MSLの標高は +9.5cm）</t>
    </r>
    <rPh sb="0" eb="2">
      <t>カイジョウ</t>
    </rPh>
    <rPh sb="2" eb="5">
      <t>ホアンチョウ</t>
    </rPh>
    <rPh sb="6" eb="9">
      <t>チョウセキヒョウ</t>
    </rPh>
    <rPh sb="15" eb="19">
      <t>マイジチョウイ</t>
    </rPh>
    <rPh sb="27" eb="29">
      <t>ナゼ</t>
    </rPh>
    <rPh sb="29" eb="30">
      <t>ミナト</t>
    </rPh>
    <rPh sb="35" eb="38">
      <t>チョウセキヒョウ</t>
    </rPh>
    <rPh sb="38" eb="41">
      <t>キジュンメｎ</t>
    </rPh>
    <rPh sb="60" eb="62">
      <t>ヒョウコウ</t>
    </rPh>
    <phoneticPr fontId="2"/>
  </si>
  <si>
    <r>
      <rPr>
        <sz val="12"/>
        <color rgb="FFFF0000"/>
        <rFont val="Osaka"/>
        <family val="3"/>
        <charset val="128"/>
      </rPr>
      <t>気象庁　潮位表</t>
    </r>
    <r>
      <rPr>
        <sz val="12"/>
        <rFont val="Osaka"/>
        <charset val="128"/>
      </rPr>
      <t>基準面表示　満潮と干潮と</t>
    </r>
    <rPh sb="0" eb="3">
      <t>キショウチョウ</t>
    </rPh>
    <rPh sb="4" eb="7">
      <t>チョウイヒョウ</t>
    </rPh>
    <rPh sb="13" eb="15">
      <t>マンチョウ</t>
    </rPh>
    <rPh sb="16" eb="18">
      <t>カンチョウト</t>
    </rPh>
    <phoneticPr fontId="2"/>
  </si>
  <si>
    <t>名瀬港</t>
    <rPh sb="0" eb="2">
      <t>ナゼ</t>
    </rPh>
    <rPh sb="2" eb="3">
      <t>ミナト</t>
    </rPh>
    <phoneticPr fontId="2"/>
  </si>
  <si>
    <t>海保の名瀬港推定毎時を使った木庭の従来の計算結果と海保の山村港推定値の比較</t>
    <rPh sb="0" eb="2">
      <t>カイホ</t>
    </rPh>
    <rPh sb="3" eb="6">
      <t>ナゼコウ</t>
    </rPh>
    <rPh sb="6" eb="8">
      <t>スイテイ</t>
    </rPh>
    <rPh sb="8" eb="10">
      <t>マイジ</t>
    </rPh>
    <rPh sb="11" eb="12">
      <t>ツカッタ</t>
    </rPh>
    <rPh sb="14" eb="16">
      <t>コバノ</t>
    </rPh>
    <rPh sb="17" eb="19">
      <t>ジュウライノ</t>
    </rPh>
    <rPh sb="20" eb="22">
      <t>ケイサン</t>
    </rPh>
    <rPh sb="22" eb="24">
      <t>ケッカ</t>
    </rPh>
    <rPh sb="25" eb="27">
      <t>カイホ</t>
    </rPh>
    <rPh sb="28" eb="30">
      <t>ヤマムラ</t>
    </rPh>
    <rPh sb="30" eb="31">
      <t>ミナト</t>
    </rPh>
    <rPh sb="31" eb="34">
      <t>スイテイチ</t>
    </rPh>
    <rPh sb="35" eb="37">
      <t>ヒカク</t>
    </rPh>
    <phoneticPr fontId="2"/>
  </si>
  <si>
    <t>海保の山村港の推定値</t>
    <rPh sb="0" eb="2">
      <t>カイホ</t>
    </rPh>
    <rPh sb="3" eb="5">
      <t>ヤマムラ</t>
    </rPh>
    <rPh sb="5" eb="6">
      <t>コウ</t>
    </rPh>
    <rPh sb="7" eb="10">
      <t>スイテイチ</t>
    </rPh>
    <phoneticPr fontId="2"/>
  </si>
  <si>
    <t>Mar. 13, 2021を例に</t>
    <rPh sb="14" eb="15">
      <t>レイニ</t>
    </rPh>
    <phoneticPr fontId="2"/>
  </si>
  <si>
    <t>グラフ化の作業</t>
    <rPh sb="3" eb="4">
      <t>カ</t>
    </rPh>
    <rPh sb="5" eb="7">
      <t>サギョウ</t>
    </rPh>
    <phoneticPr fontId="2"/>
  </si>
  <si>
    <t>名瀬港推定値から得られた山村港の毎時刻潮位</t>
    <rPh sb="0" eb="3">
      <t>ナゼコウ</t>
    </rPh>
    <rPh sb="3" eb="6">
      <t>スイテイチ</t>
    </rPh>
    <rPh sb="8" eb="9">
      <t>エラレタ</t>
    </rPh>
    <rPh sb="12" eb="15">
      <t>ヤマムラコウ</t>
    </rPh>
    <rPh sb="16" eb="17">
      <t>マイジ</t>
    </rPh>
    <rPh sb="17" eb="19">
      <t>ジコク</t>
    </rPh>
    <rPh sb="19" eb="21">
      <t>チョウイ</t>
    </rPh>
    <phoneticPr fontId="2"/>
  </si>
  <si>
    <t>海保の山村港推定値カーブから任意の時刻の潮位を求める</t>
    <rPh sb="0" eb="2">
      <t>カイホ</t>
    </rPh>
    <rPh sb="3" eb="5">
      <t>ヤマムラ</t>
    </rPh>
    <rPh sb="5" eb="6">
      <t>ミナト</t>
    </rPh>
    <rPh sb="6" eb="9">
      <t>スイテイチ</t>
    </rPh>
    <rPh sb="14" eb="16">
      <t>ニンイノ</t>
    </rPh>
    <rPh sb="17" eb="19">
      <t>ジコクノ</t>
    </rPh>
    <rPh sb="20" eb="22">
      <t>チョウイ</t>
    </rPh>
    <rPh sb="23" eb="24">
      <t>モトメル</t>
    </rPh>
    <phoneticPr fontId="2"/>
  </si>
  <si>
    <t>15h</t>
    <phoneticPr fontId="2"/>
  </si>
  <si>
    <t>33m</t>
    <phoneticPr fontId="2"/>
  </si>
  <si>
    <t>各種パラメータの入力</t>
    <rPh sb="0" eb="2">
      <t>カクシュ</t>
    </rPh>
    <rPh sb="8" eb="10">
      <t>ニュウリョク</t>
    </rPh>
    <phoneticPr fontId="2"/>
  </si>
  <si>
    <t>文字式説明：xa= x1 + (Ta-T1)/(T2-T1) *(x2-x1)</t>
    <rPh sb="0" eb="3">
      <t>モジシキ</t>
    </rPh>
    <rPh sb="3" eb="5">
      <t>セツメイ</t>
    </rPh>
    <phoneticPr fontId="2"/>
  </si>
  <si>
    <t>x1（画像読み）:</t>
    <phoneticPr fontId="2"/>
  </si>
  <si>
    <t>y1（画像読み）:</t>
    <phoneticPr fontId="2"/>
  </si>
  <si>
    <t>x2（画像読み）:</t>
    <phoneticPr fontId="2"/>
  </si>
  <si>
    <t>y2（画像読み）:</t>
    <phoneticPr fontId="2"/>
  </si>
  <si>
    <t>ya (画像読み)：</t>
    <rPh sb="4" eb="6">
      <t>ガゾウ</t>
    </rPh>
    <rPh sb="6" eb="7">
      <t>ヨミトリ</t>
    </rPh>
    <phoneticPr fontId="2"/>
  </si>
  <si>
    <t>xa (計算):</t>
    <rPh sb="4" eb="6">
      <t>ケイサｎ</t>
    </rPh>
    <phoneticPr fontId="2"/>
  </si>
  <si>
    <t>文字式説明: Sa=S1 + (S2-S1) * (ya-y1)/(y2-y1)</t>
    <rPh sb="0" eb="3">
      <t>モジシキ</t>
    </rPh>
    <rPh sb="3" eb="5">
      <t>セツメイ</t>
    </rPh>
    <phoneticPr fontId="2"/>
  </si>
  <si>
    <t>Sa（計算）:</t>
    <rPh sb="3" eb="5">
      <t>ケイサｎ</t>
    </rPh>
    <phoneticPr fontId="2"/>
  </si>
  <si>
    <t>←潮位計算結果</t>
    <rPh sb="1" eb="5">
      <t>チョウイケイサン</t>
    </rPh>
    <rPh sb="5" eb="7">
      <t>ケッカ</t>
    </rPh>
    <phoneticPr fontId="2"/>
  </si>
  <si>
    <t>中等潮位面上:</t>
    <rPh sb="0" eb="4">
      <t>チュウトウチョウイ</t>
    </rPh>
    <rPh sb="4" eb="5">
      <t>メｎ</t>
    </rPh>
    <rPh sb="5" eb="6">
      <t>ウエ</t>
    </rPh>
    <phoneticPr fontId="2"/>
  </si>
  <si>
    <t>cm a.s.l.</t>
    <phoneticPr fontId="2"/>
  </si>
  <si>
    <t>終時間刻み</t>
    <rPh sb="0" eb="1">
      <t>オワリ</t>
    </rPh>
    <rPh sb="1" eb="3">
      <t>ジカｎ</t>
    </rPh>
    <rPh sb="3" eb="4">
      <t>キザミ</t>
    </rPh>
    <phoneticPr fontId="2"/>
  </si>
  <si>
    <t>始時間刻み</t>
    <rPh sb="1" eb="3">
      <t>ジカｎ</t>
    </rPh>
    <rPh sb="3" eb="4">
      <t>キザミ</t>
    </rPh>
    <phoneticPr fontId="2"/>
  </si>
  <si>
    <t>潮位計測時刻</t>
    <rPh sb="0" eb="2">
      <t>チョウイ</t>
    </rPh>
    <rPh sb="2" eb="4">
      <t>ケイソク</t>
    </rPh>
    <rPh sb="4" eb="6">
      <t>ジコク</t>
    </rPh>
    <phoneticPr fontId="2"/>
  </si>
  <si>
    <t>T1潮位</t>
    <rPh sb="2" eb="4">
      <t>チョウイ</t>
    </rPh>
    <phoneticPr fontId="2"/>
  </si>
  <si>
    <t>T2潮位</t>
    <rPh sb="2" eb="4">
      <t>チョウイ</t>
    </rPh>
    <phoneticPr fontId="2"/>
  </si>
  <si>
    <t>最寄港MSL (cm)</t>
    <rPh sb="0" eb="2">
      <t>モヨリコウ</t>
    </rPh>
    <phoneticPr fontId="2"/>
  </si>
  <si>
    <t>T1（h, 海保）:</t>
    <rPh sb="6" eb="8">
      <t>カイホ</t>
    </rPh>
    <phoneticPr fontId="2"/>
  </si>
  <si>
    <t>T2（h, 海保）:</t>
    <phoneticPr fontId="2"/>
  </si>
  <si>
    <t>Ta（h, 計測時）:</t>
    <rPh sb="6" eb="8">
      <t>ケイソク</t>
    </rPh>
    <rPh sb="8" eb="9">
      <t>トキ</t>
    </rPh>
    <phoneticPr fontId="2"/>
  </si>
  <si>
    <t>S1（cm, 海保）:</t>
    <phoneticPr fontId="2"/>
  </si>
  <si>
    <t>S2（cm, 海保）:</t>
    <phoneticPr fontId="2"/>
  </si>
  <si>
    <t>P1対応</t>
    <rPh sb="2" eb="4">
      <t>タイオウ</t>
    </rPh>
    <phoneticPr fontId="2"/>
  </si>
  <si>
    <t>P2対応</t>
    <rPh sb="2" eb="4">
      <t>タイオウ</t>
    </rPh>
    <phoneticPr fontId="2"/>
  </si>
  <si>
    <t>Pa対応</t>
    <rPh sb="2" eb="4">
      <t>タイオウ</t>
    </rPh>
    <phoneticPr fontId="2"/>
  </si>
  <si>
    <t>簡便性と図の統一を図るために，異なる日時の潮汐計算は，このスプレッドシートをコピーして，潮位基準面上高度をテキストでペーストすること。</t>
    <rPh sb="0" eb="3">
      <t>カンベンセイ</t>
    </rPh>
    <rPh sb="4" eb="5">
      <t>ズノ</t>
    </rPh>
    <rPh sb="6" eb="8">
      <t>トウイツ</t>
    </rPh>
    <rPh sb="9" eb="10">
      <t>ハカル</t>
    </rPh>
    <rPh sb="15" eb="16">
      <t>コトナル</t>
    </rPh>
    <rPh sb="18" eb="20">
      <t>ニチジ</t>
    </rPh>
    <rPh sb="21" eb="23">
      <t>チョウセキ</t>
    </rPh>
    <rPh sb="23" eb="25">
      <t>ケイサｎ</t>
    </rPh>
    <rPh sb="44" eb="49">
      <t>チョウイキジュンメン</t>
    </rPh>
    <rPh sb="49" eb="50">
      <t>ウエ</t>
    </rPh>
    <rPh sb="50" eb="52">
      <t>コウド</t>
    </rPh>
    <phoneticPr fontId="2"/>
  </si>
  <si>
    <t>時間</t>
    <rPh sb="0" eb="2">
      <t>ジカｎ</t>
    </rPh>
    <phoneticPr fontId="2"/>
  </si>
  <si>
    <t>分</t>
    <rPh sb="0" eb="1">
      <t>フｎ</t>
    </rPh>
    <phoneticPr fontId="2"/>
  </si>
  <si>
    <t>簡便性と図の統一を図るために，異なる日時の潮汐計算は，このスプレッドシートをコピーして，潮位基準面上高度を数値（テキスト）でペースト。</t>
    <rPh sb="0" eb="3">
      <t>カンベンセイ</t>
    </rPh>
    <rPh sb="4" eb="5">
      <t>ズノ</t>
    </rPh>
    <rPh sb="6" eb="8">
      <t>トウイツ</t>
    </rPh>
    <rPh sb="9" eb="10">
      <t>ハカル</t>
    </rPh>
    <rPh sb="15" eb="16">
      <t>コトナル</t>
    </rPh>
    <rPh sb="18" eb="20">
      <t>ニチジ</t>
    </rPh>
    <rPh sb="21" eb="23">
      <t>チョウセキ</t>
    </rPh>
    <rPh sb="23" eb="25">
      <t>ケイサｎ</t>
    </rPh>
    <rPh sb="44" eb="49">
      <t>チョウイキジュンメン</t>
    </rPh>
    <rPh sb="49" eb="50">
      <t>ウエ</t>
    </rPh>
    <rPh sb="50" eb="52">
      <t>コウド</t>
    </rPh>
    <rPh sb="53" eb="55">
      <t>スウチ</t>
    </rPh>
    <phoneticPr fontId="2"/>
  </si>
  <si>
    <t>時間表示</t>
    <rPh sb="0" eb="2">
      <t>ジカｎ</t>
    </rPh>
    <rPh sb="2" eb="4">
      <t>ヒョウジ</t>
    </rPh>
    <phoneticPr fontId="2"/>
  </si>
  <si>
    <t>時間換算</t>
    <rPh sb="0" eb="4">
      <t>ジカンカンザｎ</t>
    </rPh>
    <phoneticPr fontId="2"/>
  </si>
  <si>
    <t>時</t>
    <rPh sb="0" eb="1">
      <t>ジカｎ</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</si>
</sst>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0"/>
    <numFmt numFmtId="177" formatCode="000"/>
    <numFmt numFmtId="178" formatCode="00.00"/>
    <numFmt numFmtId="179" formatCode="0_);[Red]\(0\)"/>
    <numFmt numFmtId="180" formatCode="0.00_ "/>
    <numFmt numFmtId="181" formatCode="0_ "/>
    <numFmt numFmtId="182" formatCode="0_ ;[Red]\-0\ "/>
    <numFmt numFmtId="183" formatCode="h:mm;@"/>
    <numFmt numFmtId="184" formatCode="0.0_ ;[Red]\-0.0\ "/>
    <numFmt numFmtId="185" formatCode="0.0_ "/>
  </numFmts>
  <fonts count="23" x14ac:knownFonts="1">
    <font>
      <sz val="12"/>
      <name val="Osaka"/>
      <charset val="128"/>
    </font>
    <font>
      <b/>
      <sz val="12"/>
      <name val="Osaka"/>
      <family val="3"/>
      <charset val="128"/>
    </font>
    <font>
      <sz val="6"/>
      <name val="Osaka"/>
      <family val="3"/>
      <charset val="128"/>
    </font>
    <font>
      <sz val="10"/>
      <name val="Osaka"/>
      <family val="3"/>
      <charset val="128"/>
    </font>
    <font>
      <b/>
      <sz val="10"/>
      <name val="Osaka"/>
      <family val="3"/>
      <charset val="128"/>
    </font>
    <font>
      <b/>
      <sz val="9"/>
      <name val="Osaka"/>
      <family val="3"/>
      <charset val="128"/>
    </font>
    <font>
      <sz val="6"/>
      <name val="ＭＳ Ｐゴシック"/>
      <family val="3"/>
      <charset val="128"/>
    </font>
    <font>
      <sz val="10"/>
      <color rgb="FFFF0000"/>
      <name val="Osaka"/>
      <family val="3"/>
      <charset val="128"/>
    </font>
    <font>
      <sz val="12"/>
      <color rgb="FFFF0000"/>
      <name val="Osaka"/>
      <family val="3"/>
      <charset val="128"/>
    </font>
    <font>
      <b/>
      <sz val="14"/>
      <color rgb="FF333333"/>
      <name val="-webkit-standard"/>
    </font>
    <font>
      <sz val="14"/>
      <color rgb="FF333333"/>
      <name val="-webkit-standard"/>
    </font>
    <font>
      <sz val="12"/>
      <color rgb="FF00B050"/>
      <name val="Osaka"/>
      <family val="3"/>
      <charset val="128"/>
    </font>
    <font>
      <b/>
      <sz val="12"/>
      <color rgb="FF000000"/>
      <name val="Osaka"/>
      <family val="3"/>
      <charset val="128"/>
    </font>
    <font>
      <sz val="12"/>
      <color rgb="FF000000"/>
      <name val="Osaka"/>
      <family val="3"/>
      <charset val="128"/>
    </font>
    <font>
      <sz val="14"/>
      <name val="Osaka"/>
      <family val="3"/>
      <charset val="128"/>
    </font>
    <font>
      <sz val="11"/>
      <name val="Osaka"/>
      <family val="3"/>
      <charset val="128"/>
    </font>
    <font>
      <sz val="12"/>
      <name val="Hiragino Kaku Gothic ProN"/>
      <family val="3"/>
      <charset val="128"/>
    </font>
    <font>
      <b/>
      <sz val="12"/>
      <name val="Hiragino Kaku Gothic ProN"/>
      <family val="3"/>
      <charset val="128"/>
    </font>
    <font>
      <b/>
      <sz val="14"/>
      <color rgb="FF000000"/>
      <name val="Hiragino Kaku Gothic ProN"/>
      <family val="3"/>
      <charset val="128"/>
    </font>
    <font>
      <sz val="14"/>
      <color rgb="FF000000"/>
      <name val="Hiragino Kaku Gothic ProN"/>
      <family val="3"/>
      <charset val="128"/>
    </font>
    <font>
      <b/>
      <sz val="13.5"/>
      <color rgb="FF000000"/>
      <name val="Hiragino Kaku Gothic ProN"/>
      <family val="3"/>
      <charset val="128"/>
    </font>
    <font>
      <sz val="10"/>
      <color rgb="FF000000"/>
      <name val="Hiragino Kaku Gothic ProN"/>
      <family val="3"/>
      <charset val="128"/>
    </font>
    <font>
      <sz val="12"/>
      <name val="Yu Gothic"/>
      <family val="3"/>
      <charset val="128"/>
      <scheme val="minor"/>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7" tint="0.79998168889431442"/>
        <bgColor indexed="64"/>
      </patternFill>
    </fill>
  </fills>
  <borders count="28">
    <border>
      <left/>
      <right/>
      <top/>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thin">
        <color auto="1"/>
      </left>
      <right/>
      <top/>
      <bottom/>
      <diagonal/>
    </border>
    <border>
      <left/>
      <right style="thin">
        <color auto="1"/>
      </right>
      <top/>
      <bottom/>
      <diagonal/>
    </border>
    <border>
      <left/>
      <right style="thin">
        <color auto="1"/>
      </right>
      <top style="medium">
        <color auto="1"/>
      </top>
      <bottom/>
      <diagonal/>
    </border>
    <border>
      <left style="thin">
        <color auto="1"/>
      </left>
      <right/>
      <top/>
      <bottom style="thin">
        <color auto="1"/>
      </bottom>
      <diagonal/>
    </border>
    <border>
      <left style="medium">
        <color auto="1"/>
      </left>
      <right/>
      <top/>
      <bottom style="thin">
        <color auto="1"/>
      </bottom>
      <diagonal/>
    </border>
    <border>
      <left/>
      <right style="thick">
        <color auto="1"/>
      </right>
      <top/>
      <bottom style="medium">
        <color auto="1"/>
      </bottom>
      <diagonal/>
    </border>
    <border>
      <left/>
      <right style="thick">
        <color auto="1"/>
      </right>
      <top/>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s>
  <cellStyleXfs count="1">
    <xf numFmtId="178" fontId="0" fillId="0" borderId="0"/>
  </cellStyleXfs>
  <cellXfs count="90">
    <xf numFmtId="178" fontId="0" fillId="0" borderId="0" xfId="0"/>
    <xf numFmtId="178" fontId="3" fillId="0" borderId="0" xfId="0" applyFont="1" applyBorder="1"/>
    <xf numFmtId="178" fontId="4" fillId="0" borderId="0" xfId="0" applyFont="1" applyBorder="1"/>
    <xf numFmtId="178" fontId="4" fillId="0" borderId="0" xfId="0" applyFont="1" applyBorder="1" applyAlignment="1">
      <alignment horizontal="centerContinuous"/>
    </xf>
    <xf numFmtId="178" fontId="4" fillId="0" borderId="0" xfId="0" applyFont="1" applyBorder="1" applyAlignment="1">
      <alignment horizontal="center"/>
    </xf>
    <xf numFmtId="178" fontId="4" fillId="0" borderId="0" xfId="0" applyFont="1"/>
    <xf numFmtId="178" fontId="4" fillId="0" borderId="0" xfId="0" applyFont="1" applyAlignment="1">
      <alignment horizontal="center"/>
    </xf>
    <xf numFmtId="178" fontId="5" fillId="0" borderId="0" xfId="0" applyFont="1" applyAlignment="1">
      <alignment horizontal="right"/>
    </xf>
    <xf numFmtId="178" fontId="5" fillId="0" borderId="1" xfId="0" applyFont="1" applyBorder="1"/>
    <xf numFmtId="178" fontId="5" fillId="0" borderId="4" xfId="0" applyFont="1" applyBorder="1"/>
    <xf numFmtId="178" fontId="5" fillId="0" borderId="5" xfId="0" applyFont="1" applyBorder="1"/>
    <xf numFmtId="178" fontId="4" fillId="0" borderId="0" xfId="0" applyFont="1" applyAlignment="1">
      <alignment horizontal="right"/>
    </xf>
    <xf numFmtId="178" fontId="4" fillId="0" borderId="6" xfId="0" applyFont="1" applyBorder="1"/>
    <xf numFmtId="178" fontId="4" fillId="0" borderId="7" xfId="0" applyFont="1" applyBorder="1"/>
    <xf numFmtId="178" fontId="4" fillId="0" borderId="8" xfId="0" applyFont="1" applyBorder="1"/>
    <xf numFmtId="177" fontId="1" fillId="0" borderId="9" xfId="0" applyNumberFormat="1" applyFont="1" applyBorder="1"/>
    <xf numFmtId="177" fontId="1" fillId="0" borderId="10" xfId="0" applyNumberFormat="1" applyFont="1" applyBorder="1"/>
    <xf numFmtId="176" fontId="3" fillId="2" borderId="11" xfId="0" applyNumberFormat="1" applyFont="1" applyFill="1" applyBorder="1"/>
    <xf numFmtId="179" fontId="0" fillId="0" borderId="0" xfId="0" applyNumberFormat="1" applyFont="1"/>
    <xf numFmtId="180" fontId="3" fillId="0" borderId="0" xfId="0" applyNumberFormat="1" applyFont="1" applyBorder="1"/>
    <xf numFmtId="178" fontId="7" fillId="0" borderId="0" xfId="0" applyFont="1" applyBorder="1"/>
    <xf numFmtId="178" fontId="8" fillId="0" borderId="0" xfId="0" applyFont="1"/>
    <xf numFmtId="178" fontId="0" fillId="0" borderId="0" xfId="0" applyFont="1"/>
    <xf numFmtId="178" fontId="3" fillId="3" borderId="0" xfId="0" applyFont="1" applyFill="1" applyBorder="1"/>
    <xf numFmtId="178" fontId="3" fillId="3" borderId="12" xfId="0" applyFont="1" applyFill="1" applyBorder="1"/>
    <xf numFmtId="178" fontId="9" fillId="0" borderId="0" xfId="0" applyFont="1"/>
    <xf numFmtId="178" fontId="10" fillId="0" borderId="0" xfId="0" applyFont="1"/>
    <xf numFmtId="181" fontId="10" fillId="0" borderId="0" xfId="0" applyNumberFormat="1" applyFont="1"/>
    <xf numFmtId="182" fontId="9" fillId="0" borderId="0" xfId="0" applyNumberFormat="1" applyFont="1"/>
    <xf numFmtId="182" fontId="10" fillId="0" borderId="0" xfId="0" applyNumberFormat="1" applyFont="1"/>
    <xf numFmtId="183" fontId="10" fillId="0" borderId="0" xfId="0" applyNumberFormat="1" applyFont="1"/>
    <xf numFmtId="178" fontId="0" fillId="0" borderId="13" xfId="0" applyBorder="1"/>
    <xf numFmtId="182" fontId="0" fillId="0" borderId="0" xfId="0" applyNumberFormat="1"/>
    <xf numFmtId="182" fontId="11" fillId="0" borderId="0" xfId="0" applyNumberFormat="1" applyFont="1"/>
    <xf numFmtId="184" fontId="3" fillId="2" borderId="11" xfId="0" applyNumberFormat="1" applyFont="1" applyFill="1" applyBorder="1"/>
    <xf numFmtId="184" fontId="1" fillId="0" borderId="2" xfId="0" applyNumberFormat="1" applyFont="1" applyBorder="1"/>
    <xf numFmtId="184" fontId="1" fillId="0" borderId="3" xfId="0" applyNumberFormat="1" applyFont="1" applyBorder="1"/>
    <xf numFmtId="184" fontId="3" fillId="0" borderId="0" xfId="0" applyNumberFormat="1" applyFont="1" applyBorder="1"/>
    <xf numFmtId="178" fontId="5" fillId="0" borderId="0" xfId="0" applyFont="1" applyBorder="1" applyAlignment="1">
      <alignment horizontal="right"/>
    </xf>
    <xf numFmtId="176" fontId="1" fillId="0" borderId="6" xfId="0" applyNumberFormat="1" applyFont="1" applyBorder="1"/>
    <xf numFmtId="176" fontId="1" fillId="0" borderId="7" xfId="0" applyNumberFormat="1" applyFont="1" applyBorder="1"/>
    <xf numFmtId="176" fontId="1" fillId="0" borderId="15" xfId="0" applyNumberFormat="1" applyFont="1" applyBorder="1"/>
    <xf numFmtId="176" fontId="1" fillId="0" borderId="0" xfId="0" applyNumberFormat="1" applyFont="1" applyBorder="1"/>
    <xf numFmtId="178" fontId="3" fillId="3" borderId="11" xfId="0" applyFont="1" applyFill="1" applyBorder="1"/>
    <xf numFmtId="181" fontId="3" fillId="3" borderId="11" xfId="0" applyNumberFormat="1" applyFont="1" applyFill="1" applyBorder="1"/>
    <xf numFmtId="178" fontId="14" fillId="0" borderId="0" xfId="0" applyFont="1" applyBorder="1"/>
    <xf numFmtId="178" fontId="3" fillId="0" borderId="0" xfId="0" applyFont="1" applyFill="1" applyBorder="1" applyAlignment="1">
      <alignment horizontal="left"/>
    </xf>
    <xf numFmtId="178" fontId="4" fillId="0" borderId="17" xfId="0" applyFont="1" applyBorder="1" applyAlignment="1">
      <alignment horizontal="center"/>
    </xf>
    <xf numFmtId="178" fontId="5" fillId="0" borderId="16" xfId="0" applyFont="1" applyBorder="1" applyAlignment="1">
      <alignment horizontal="right"/>
    </xf>
    <xf numFmtId="178" fontId="5" fillId="0" borderId="19" xfId="0" applyFont="1" applyBorder="1" applyAlignment="1">
      <alignment horizontal="right"/>
    </xf>
    <xf numFmtId="176" fontId="1" fillId="0" borderId="20" xfId="0" applyNumberFormat="1" applyFont="1" applyBorder="1"/>
    <xf numFmtId="176" fontId="1" fillId="0" borderId="13" xfId="0" applyNumberFormat="1" applyFont="1" applyBorder="1"/>
    <xf numFmtId="178" fontId="3" fillId="0" borderId="0" xfId="0" applyFont="1" applyFill="1" applyBorder="1"/>
    <xf numFmtId="178" fontId="3" fillId="0" borderId="10" xfId="0" applyFont="1" applyBorder="1"/>
    <xf numFmtId="178" fontId="3" fillId="0" borderId="22" xfId="0" applyFont="1" applyBorder="1"/>
    <xf numFmtId="178" fontId="3" fillId="0" borderId="21" xfId="0" applyFont="1" applyBorder="1"/>
    <xf numFmtId="178" fontId="3" fillId="0" borderId="13" xfId="0" applyFont="1" applyBorder="1" applyAlignment="1"/>
    <xf numFmtId="181" fontId="3" fillId="3" borderId="23" xfId="0" applyNumberFormat="1" applyFont="1" applyFill="1" applyBorder="1"/>
    <xf numFmtId="178" fontId="3" fillId="0" borderId="0" xfId="0" applyFont="1" applyFill="1"/>
    <xf numFmtId="179" fontId="3" fillId="3" borderId="11" xfId="0" applyNumberFormat="1" applyFont="1" applyFill="1" applyBorder="1"/>
    <xf numFmtId="181" fontId="3" fillId="3" borderId="12" xfId="0" applyNumberFormat="1" applyFont="1" applyFill="1" applyBorder="1"/>
    <xf numFmtId="180" fontId="3" fillId="3" borderId="24" xfId="0" applyNumberFormat="1" applyFont="1" applyFill="1" applyBorder="1"/>
    <xf numFmtId="181" fontId="3" fillId="3" borderId="24" xfId="0" applyNumberFormat="1" applyFont="1" applyFill="1" applyBorder="1"/>
    <xf numFmtId="178" fontId="4" fillId="0" borderId="0" xfId="0" applyFont="1" applyBorder="1" applyAlignment="1">
      <alignment horizontal="right"/>
    </xf>
    <xf numFmtId="184" fontId="3" fillId="2" borderId="12" xfId="0" applyNumberFormat="1" applyFont="1" applyFill="1" applyBorder="1"/>
    <xf numFmtId="184" fontId="1" fillId="0" borderId="18" xfId="0" applyNumberFormat="1" applyFont="1" applyBorder="1"/>
    <xf numFmtId="184" fontId="1" fillId="0" borderId="17" xfId="0" applyNumberFormat="1" applyFont="1" applyBorder="1"/>
    <xf numFmtId="184" fontId="1" fillId="0" borderId="14" xfId="0" applyNumberFormat="1" applyFont="1" applyBorder="1"/>
    <xf numFmtId="185" fontId="15" fillId="0" borderId="0" xfId="0" applyNumberFormat="1" applyFont="1"/>
    <xf numFmtId="178" fontId="11" fillId="0" borderId="0" xfId="0" applyFont="1"/>
    <xf numFmtId="178" fontId="16" fillId="0" borderId="0" xfId="0" applyFont="1"/>
    <xf numFmtId="178" fontId="17" fillId="0" borderId="0" xfId="0" applyFont="1"/>
    <xf numFmtId="178" fontId="18" fillId="0" borderId="0" xfId="0" applyFont="1"/>
    <xf numFmtId="178" fontId="20" fillId="0" borderId="0" xfId="0" applyFont="1"/>
    <xf numFmtId="178" fontId="21" fillId="0" borderId="0" xfId="0" applyFont="1"/>
    <xf numFmtId="178" fontId="19" fillId="0" borderId="0" xfId="0" applyFont="1"/>
    <xf numFmtId="178" fontId="16" fillId="0" borderId="25" xfId="0" applyFont="1" applyBorder="1"/>
    <xf numFmtId="178" fontId="16" fillId="0" borderId="26" xfId="0" applyFont="1" applyBorder="1"/>
    <xf numFmtId="178" fontId="16" fillId="0" borderId="27" xfId="0" applyFont="1" applyBorder="1"/>
    <xf numFmtId="178" fontId="17" fillId="0" borderId="19" xfId="0" applyFont="1" applyBorder="1"/>
    <xf numFmtId="178" fontId="17" fillId="0" borderId="13" xfId="0" applyFont="1" applyBorder="1"/>
    <xf numFmtId="178" fontId="17" fillId="0" borderId="14" xfId="0" applyFont="1" applyBorder="1"/>
    <xf numFmtId="178" fontId="22" fillId="0" borderId="13" xfId="0" applyFont="1" applyBorder="1"/>
    <xf numFmtId="178" fontId="22" fillId="0" borderId="14" xfId="0" applyFont="1" applyBorder="1"/>
    <xf numFmtId="178" fontId="3" fillId="0" borderId="0" xfId="0" applyFont="1" applyBorder="1" applyAlignment="1">
      <alignment horizontal="center"/>
    </xf>
    <xf numFmtId="178" fontId="3" fillId="0" borderId="17" xfId="0" applyFont="1" applyBorder="1" applyAlignment="1">
      <alignment horizontal="center"/>
    </xf>
    <xf numFmtId="178" fontId="17" fillId="0" borderId="0" xfId="0" applyFont="1" applyBorder="1"/>
    <xf numFmtId="178" fontId="14" fillId="0" borderId="0" xfId="0" applyFont="1"/>
    <xf numFmtId="178" fontId="0" fillId="3" borderId="0" xfId="0" applyFill="1"/>
    <xf numFmtId="178" fontId="0" fillId="4" borderId="0" xfId="0" applyFill="1"/>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_rels/chart10.xml.rels><?xml version="1.0" encoding="UTF-8" standalone="yes"?>
<Relationships xmlns="http://schemas.openxmlformats.org/package/2006/relationships"><Relationship Id="rId1" Type="http://schemas.microsoft.com/office/2011/relationships/chartStyle" Target="style4.xml"/><Relationship Id="rId2" Type="http://schemas.microsoft.com/office/2011/relationships/chartColorStyle" Target="colors4.xml"/></Relationships>
</file>

<file path=xl/charts/_rels/chart11.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12.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13.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8.xml.rels><?xml version="1.0" encoding="UTF-8" standalone="yes"?>
<Relationships xmlns="http://schemas.openxmlformats.org/package/2006/relationships"><Relationship Id="rId1" Type="http://schemas.microsoft.com/office/2011/relationships/chartStyle" Target="style2.xml"/><Relationship Id="rId2" Type="http://schemas.microsoft.com/office/2011/relationships/chartColorStyle" Target="colors2.xml"/></Relationships>
</file>

<file path=xl/charts/_rels/chart9.xml.rels><?xml version="1.0" encoding="UTF-8" standalone="yes"?>
<Relationships xmlns="http://schemas.openxmlformats.org/package/2006/relationships"><Relationship Id="rId1" Type="http://schemas.microsoft.com/office/2011/relationships/chartStyle" Target="style3.xml"/><Relationship Id="rId2" Type="http://schemas.microsoft.com/office/2011/relationships/chartColorStyle" Target="colors3.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a:t>Ke!san</a:t>
            </a:r>
            <a:r>
              <a:rPr lang="ja-JP" altLang="en-US"/>
              <a:t>推定値</a:t>
            </a:r>
            <a:r>
              <a:rPr lang="en-US" altLang="ja-JP" baseline="0"/>
              <a:t> </a:t>
            </a:r>
            <a:r>
              <a:rPr lang="ja-JP" altLang="en-US" baseline="0"/>
              <a:t>−海保推定値</a:t>
            </a:r>
            <a:endParaRPr lang="ja-JP" alt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spPr>
            <a:ln w="28575" cap="rnd">
              <a:solidFill>
                <a:schemeClr val="accent1"/>
              </a:solidFill>
              <a:round/>
            </a:ln>
            <a:effectLst/>
          </c:spPr>
          <c:marker>
            <c:symbol val="none"/>
          </c:marker>
          <c:cat>
            <c:numRef>
              <c:f>海保の山村港と名瀬港の推定値!$B$87:$Y$87</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cat>
          <c:val>
            <c:numRef>
              <c:f>海保の山村港と名瀬港の推定値!$B$90:$Y$90</c:f>
              <c:numCache>
                <c:formatCode>00.00</c:formatCode>
                <c:ptCount val="24"/>
                <c:pt idx="0">
                  <c:v>-1.5</c:v>
                </c:pt>
                <c:pt idx="1">
                  <c:v>-0.4</c:v>
                </c:pt>
                <c:pt idx="2">
                  <c:v>2.4</c:v>
                </c:pt>
                <c:pt idx="3">
                  <c:v>3.5</c:v>
                </c:pt>
                <c:pt idx="4">
                  <c:v>2.5</c:v>
                </c:pt>
                <c:pt idx="5">
                  <c:v>0.700000000000003</c:v>
                </c:pt>
                <c:pt idx="6">
                  <c:v>-0.199999999999989</c:v>
                </c:pt>
                <c:pt idx="7">
                  <c:v>-1.699999999999989</c:v>
                </c:pt>
                <c:pt idx="8">
                  <c:v>-2.599999999999994</c:v>
                </c:pt>
                <c:pt idx="9">
                  <c:v>-3.699999999999989</c:v>
                </c:pt>
                <c:pt idx="10">
                  <c:v>-3.799999999999997</c:v>
                </c:pt>
                <c:pt idx="11">
                  <c:v>-3.299999999999997</c:v>
                </c:pt>
                <c:pt idx="12">
                  <c:v>-1.899999999999999</c:v>
                </c:pt>
                <c:pt idx="13">
                  <c:v>-0.399999999999999</c:v>
                </c:pt>
                <c:pt idx="14">
                  <c:v>3.100000000000001</c:v>
                </c:pt>
                <c:pt idx="15">
                  <c:v>5.299999999999997</c:v>
                </c:pt>
                <c:pt idx="16">
                  <c:v>5.900000000000005</c:v>
                </c:pt>
                <c:pt idx="17">
                  <c:v>4.0</c:v>
                </c:pt>
                <c:pt idx="18">
                  <c:v>1.099999999999994</c:v>
                </c:pt>
                <c:pt idx="19">
                  <c:v>-1.900000000000006</c:v>
                </c:pt>
                <c:pt idx="20">
                  <c:v>-3.800000000000011</c:v>
                </c:pt>
                <c:pt idx="21">
                  <c:v>-4.900000000000005</c:v>
                </c:pt>
                <c:pt idx="22">
                  <c:v>-5.299999999999997</c:v>
                </c:pt>
                <c:pt idx="23">
                  <c:v>-3.700000000000003</c:v>
                </c:pt>
              </c:numCache>
            </c:numRef>
          </c:val>
          <c:smooth val="0"/>
        </c:ser>
        <c:dLbls>
          <c:showLegendKey val="0"/>
          <c:showVal val="0"/>
          <c:showCatName val="0"/>
          <c:showSerName val="0"/>
          <c:showPercent val="0"/>
          <c:showBubbleSize val="0"/>
        </c:dLbls>
        <c:smooth val="0"/>
        <c:axId val="2052402016"/>
        <c:axId val="2052407392"/>
      </c:lineChart>
      <c:catAx>
        <c:axId val="2052402016"/>
        <c:scaling>
          <c:orientation val="minMax"/>
        </c:scaling>
        <c:delete val="0"/>
        <c:axPos val="b"/>
        <c:numFmt formatCode="0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2407392"/>
        <c:crosses val="autoZero"/>
        <c:auto val="1"/>
        <c:lblAlgn val="ctr"/>
        <c:lblOffset val="100"/>
        <c:noMultiLvlLbl val="0"/>
      </c:catAx>
      <c:valAx>
        <c:axId val="2052407392"/>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2402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海保の山村港推定値</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spPr>
            <a:ln w="22225" cap="rnd">
              <a:solidFill>
                <a:schemeClr val="accent1"/>
              </a:solidFill>
              <a:round/>
            </a:ln>
            <a:effectLst/>
          </c:spPr>
          <c:marker>
            <c:symbol val="circle"/>
            <c:size val="6"/>
            <c:spPr>
              <a:noFill/>
              <a:ln w="9525">
                <a:solidFill>
                  <a:schemeClr val="accent1"/>
                </a:solidFill>
                <a:round/>
              </a:ln>
              <a:effectLst/>
            </c:spPr>
          </c:marker>
          <c:trendline>
            <c:spPr>
              <a:ln w="9525" cap="rnd">
                <a:solidFill>
                  <a:schemeClr val="accent1"/>
                </a:solidFill>
              </a:ln>
              <a:effectLst/>
            </c:spPr>
            <c:trendlineType val="power"/>
            <c:dispRSqr val="0"/>
            <c:dispEq val="0"/>
          </c:trendline>
          <c:xVal>
            <c:numRef>
              <c:f>'山村港時間潮位から任意時刻潮位Mar. 13, ''21'!$C$4:$Z$4</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'山村港時間潮位から任意時刻潮位Mar. 13, ''21'!$C$5:$Z$5</c:f>
              <c:numCache>
                <c:formatCode>00.00</c:formatCode>
                <c:ptCount val="24"/>
                <c:pt idx="0">
                  <c:v>5.0</c:v>
                </c:pt>
                <c:pt idx="1">
                  <c:v>3.0</c:v>
                </c:pt>
                <c:pt idx="2">
                  <c:v>21.0</c:v>
                </c:pt>
                <c:pt idx="3">
                  <c:v>53.0</c:v>
                </c:pt>
                <c:pt idx="4">
                  <c:v>93.0</c:v>
                </c:pt>
                <c:pt idx="5">
                  <c:v>131.0</c:v>
                </c:pt>
                <c:pt idx="6">
                  <c:v>158.0</c:v>
                </c:pt>
                <c:pt idx="7">
                  <c:v>167.0</c:v>
                </c:pt>
                <c:pt idx="8">
                  <c:v>158.0</c:v>
                </c:pt>
                <c:pt idx="9">
                  <c:v>133.0</c:v>
                </c:pt>
                <c:pt idx="10">
                  <c:v>100.0</c:v>
                </c:pt>
                <c:pt idx="11">
                  <c:v>69.0</c:v>
                </c:pt>
                <c:pt idx="12">
                  <c:v>47.0</c:v>
                </c:pt>
                <c:pt idx="13">
                  <c:v>41.0</c:v>
                </c:pt>
                <c:pt idx="14">
                  <c:v>53.0</c:v>
                </c:pt>
                <c:pt idx="15">
                  <c:v>80.0</c:v>
                </c:pt>
                <c:pt idx="16">
                  <c:v>115.0</c:v>
                </c:pt>
                <c:pt idx="17">
                  <c:v>148.0</c:v>
                </c:pt>
                <c:pt idx="18">
                  <c:v>170.0</c:v>
                </c:pt>
                <c:pt idx="19">
                  <c:v>175.0</c:v>
                </c:pt>
                <c:pt idx="20">
                  <c:v>160.0</c:v>
                </c:pt>
                <c:pt idx="21">
                  <c:v>128.0</c:v>
                </c:pt>
                <c:pt idx="22">
                  <c:v>87.0</c:v>
                </c:pt>
                <c:pt idx="23">
                  <c:v>46.0</c:v>
                </c:pt>
              </c:numCache>
            </c:numRef>
          </c:yVal>
          <c:smooth val="1"/>
        </c:ser>
        <c:dLbls>
          <c:showLegendKey val="0"/>
          <c:showVal val="0"/>
          <c:showCatName val="0"/>
          <c:showSerName val="0"/>
          <c:showPercent val="0"/>
          <c:showBubbleSize val="0"/>
        </c:dLbls>
        <c:axId val="1700509920"/>
        <c:axId val="1700512672"/>
      </c:scatterChart>
      <c:valAx>
        <c:axId val="1700509920"/>
        <c:scaling>
          <c:orientation val="minMax"/>
          <c:max val="23.0"/>
          <c:min val="0.0"/>
        </c:scaling>
        <c:delete val="0"/>
        <c:axPos val="b"/>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ja-JP"/>
          </a:p>
        </c:txPr>
        <c:crossAx val="1700512672"/>
        <c:crosses val="autoZero"/>
        <c:crossBetween val="midCat"/>
        <c:majorUnit val="1.0"/>
      </c:valAx>
      <c:valAx>
        <c:axId val="1700512672"/>
        <c:scaling>
          <c:orientation val="minMax"/>
          <c:max val="210.0"/>
          <c:min val="-10.0"/>
        </c:scaling>
        <c:delete val="0"/>
        <c:axPos val="l"/>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700509920"/>
        <c:crosses val="autoZero"/>
        <c:crossBetween val="midCat"/>
        <c:majorUnit val="10.0"/>
        <c:minorUnit val="2.0"/>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海保の山村港推定値</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spPr>
            <a:ln w="22225" cap="rnd">
              <a:solidFill>
                <a:schemeClr val="accent1"/>
              </a:solidFill>
              <a:round/>
            </a:ln>
            <a:effectLst/>
          </c:spPr>
          <c:marker>
            <c:symbol val="circle"/>
            <c:size val="6"/>
            <c:spPr>
              <a:noFill/>
              <a:ln w="9525">
                <a:solidFill>
                  <a:schemeClr val="accent1"/>
                </a:solidFill>
                <a:round/>
              </a:ln>
              <a:effectLst/>
            </c:spPr>
          </c:marker>
          <c:trendline>
            <c:spPr>
              <a:ln w="9525" cap="rnd">
                <a:solidFill>
                  <a:schemeClr val="accent1"/>
                </a:solidFill>
              </a:ln>
              <a:effectLst/>
            </c:spPr>
            <c:trendlineType val="power"/>
            <c:dispRSqr val="0"/>
            <c:dispEq val="0"/>
          </c:trendline>
          <c:xVal>
            <c:numRef>
              <c:f>'山村港時間潮位から任意時刻潮位Mar. 14, ''21'!$C$4:$Z$4</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'山村港時間潮位から任意時刻潮位Mar. 14, ''21'!$C$5:$Z$5</c:f>
              <c:numCache>
                <c:formatCode>00.00</c:formatCode>
                <c:ptCount val="24"/>
                <c:pt idx="0">
                  <c:v>15.0</c:v>
                </c:pt>
                <c:pt idx="1">
                  <c:v>2.0</c:v>
                </c:pt>
                <c:pt idx="2">
                  <c:v>9.0</c:v>
                </c:pt>
                <c:pt idx="3">
                  <c:v>36.0</c:v>
                </c:pt>
                <c:pt idx="4">
                  <c:v>75.0</c:v>
                </c:pt>
                <c:pt idx="5">
                  <c:v>117.0</c:v>
                </c:pt>
                <c:pt idx="6">
                  <c:v>151.0</c:v>
                </c:pt>
                <c:pt idx="7">
                  <c:v>170.0</c:v>
                </c:pt>
                <c:pt idx="8">
                  <c:v>168.0</c:v>
                </c:pt>
                <c:pt idx="9">
                  <c:v>148.0</c:v>
                </c:pt>
                <c:pt idx="10">
                  <c:v>115.0</c:v>
                </c:pt>
                <c:pt idx="11">
                  <c:v>78.0</c:v>
                </c:pt>
                <c:pt idx="12">
                  <c:v>47.0</c:v>
                </c:pt>
                <c:pt idx="13">
                  <c:v>31.0</c:v>
                </c:pt>
                <c:pt idx="14">
                  <c:v>34.0</c:v>
                </c:pt>
                <c:pt idx="15">
                  <c:v>55.0</c:v>
                </c:pt>
                <c:pt idx="16">
                  <c:v>90.0</c:v>
                </c:pt>
                <c:pt idx="17">
                  <c:v>128.0</c:v>
                </c:pt>
                <c:pt idx="18">
                  <c:v>161.0</c:v>
                </c:pt>
                <c:pt idx="19">
                  <c:v>178.0</c:v>
                </c:pt>
                <c:pt idx="20">
                  <c:v>175.0</c:v>
                </c:pt>
                <c:pt idx="21">
                  <c:v>152.0</c:v>
                </c:pt>
                <c:pt idx="22">
                  <c:v>115.0</c:v>
                </c:pt>
                <c:pt idx="23">
                  <c:v>72.0</c:v>
                </c:pt>
              </c:numCache>
            </c:numRef>
          </c:yVal>
          <c:smooth val="1"/>
        </c:ser>
        <c:dLbls>
          <c:showLegendKey val="0"/>
          <c:showVal val="0"/>
          <c:showCatName val="0"/>
          <c:showSerName val="0"/>
          <c:showPercent val="0"/>
          <c:showBubbleSize val="0"/>
        </c:dLbls>
        <c:axId val="2103097072"/>
        <c:axId val="1694632944"/>
      </c:scatterChart>
      <c:valAx>
        <c:axId val="2103097072"/>
        <c:scaling>
          <c:orientation val="minMax"/>
          <c:max val="23.0"/>
          <c:min val="0.0"/>
        </c:scaling>
        <c:delete val="0"/>
        <c:axPos val="b"/>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ja-JP"/>
          </a:p>
        </c:txPr>
        <c:crossAx val="1694632944"/>
        <c:crosses val="autoZero"/>
        <c:crossBetween val="midCat"/>
        <c:majorUnit val="1.0"/>
      </c:valAx>
      <c:valAx>
        <c:axId val="1694632944"/>
        <c:scaling>
          <c:orientation val="minMax"/>
          <c:max val="210.0"/>
          <c:min val="-10.0"/>
        </c:scaling>
        <c:delete val="0"/>
        <c:axPos val="l"/>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2103097072"/>
        <c:crosses val="autoZero"/>
        <c:crossBetween val="midCat"/>
        <c:majorUnit val="10.0"/>
        <c:minorUnit val="2.0"/>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海保の山村港推定値</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spPr>
            <a:ln w="22225" cap="rnd">
              <a:solidFill>
                <a:schemeClr val="accent1"/>
              </a:solidFill>
              <a:round/>
            </a:ln>
            <a:effectLst/>
          </c:spPr>
          <c:marker>
            <c:symbol val="circle"/>
            <c:size val="6"/>
            <c:spPr>
              <a:noFill/>
              <a:ln w="9525">
                <a:solidFill>
                  <a:schemeClr val="accent1"/>
                </a:solidFill>
                <a:round/>
              </a:ln>
              <a:effectLst/>
            </c:spPr>
          </c:marker>
          <c:trendline>
            <c:spPr>
              <a:ln w="9525" cap="rnd">
                <a:solidFill>
                  <a:schemeClr val="accent1"/>
                </a:solidFill>
              </a:ln>
              <a:effectLst/>
            </c:spPr>
            <c:trendlineType val="power"/>
            <c:dispRSqr val="0"/>
            <c:dispEq val="0"/>
          </c:trendline>
          <c:xVal>
            <c:numRef>
              <c:f>'山村港時間潮位から任意時刻潮位Mar. 16, ''21'!$C$4:$Z$4</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'山村港時間潮位から任意時刻潮位Mar. 16, ''21'!$C$5:$Z$5</c:f>
              <c:numCache>
                <c:formatCode>00.00</c:formatCode>
                <c:ptCount val="24"/>
                <c:pt idx="0">
                  <c:v>59.0</c:v>
                </c:pt>
                <c:pt idx="1">
                  <c:v>28.0</c:v>
                </c:pt>
                <c:pt idx="2">
                  <c:v>15.0</c:v>
                </c:pt>
                <c:pt idx="3">
                  <c:v>22.0</c:v>
                </c:pt>
                <c:pt idx="4">
                  <c:v>48.0</c:v>
                </c:pt>
                <c:pt idx="5">
                  <c:v>86.0</c:v>
                </c:pt>
                <c:pt idx="6">
                  <c:v>126.0</c:v>
                </c:pt>
                <c:pt idx="7">
                  <c:v>158.0</c:v>
                </c:pt>
                <c:pt idx="8">
                  <c:v>174.0</c:v>
                </c:pt>
                <c:pt idx="9">
                  <c:v>169.0</c:v>
                </c:pt>
                <c:pt idx="10">
                  <c:v>146.0</c:v>
                </c:pt>
                <c:pt idx="11">
                  <c:v>109.0</c:v>
                </c:pt>
                <c:pt idx="12">
                  <c:v>70.0</c:v>
                </c:pt>
                <c:pt idx="13">
                  <c:v>36.0</c:v>
                </c:pt>
                <c:pt idx="14">
                  <c:v>18.0</c:v>
                </c:pt>
                <c:pt idx="15">
                  <c:v>20.0</c:v>
                </c:pt>
                <c:pt idx="16">
                  <c:v>40.0</c:v>
                </c:pt>
                <c:pt idx="17">
                  <c:v>75.0</c:v>
                </c:pt>
                <c:pt idx="18">
                  <c:v>114.0</c:v>
                </c:pt>
                <c:pt idx="19">
                  <c:v>148.0</c:v>
                </c:pt>
                <c:pt idx="20">
                  <c:v>169.0</c:v>
                </c:pt>
                <c:pt idx="21">
                  <c:v>170.0</c:v>
                </c:pt>
                <c:pt idx="22">
                  <c:v>153.0</c:v>
                </c:pt>
                <c:pt idx="23">
                  <c:v>122.0</c:v>
                </c:pt>
              </c:numCache>
            </c:numRef>
          </c:yVal>
          <c:smooth val="1"/>
        </c:ser>
        <c:dLbls>
          <c:showLegendKey val="0"/>
          <c:showVal val="0"/>
          <c:showCatName val="0"/>
          <c:showSerName val="0"/>
          <c:showPercent val="0"/>
          <c:showBubbleSize val="0"/>
        </c:dLbls>
        <c:axId val="1661943392"/>
        <c:axId val="1661946000"/>
      </c:scatterChart>
      <c:valAx>
        <c:axId val="1661943392"/>
        <c:scaling>
          <c:orientation val="minMax"/>
          <c:max val="23.0"/>
          <c:min val="0.0"/>
        </c:scaling>
        <c:delete val="0"/>
        <c:axPos val="b"/>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ja-JP"/>
          </a:p>
        </c:txPr>
        <c:crossAx val="1661946000"/>
        <c:crosses val="autoZero"/>
        <c:crossBetween val="midCat"/>
        <c:majorUnit val="1.0"/>
      </c:valAx>
      <c:valAx>
        <c:axId val="1661946000"/>
        <c:scaling>
          <c:orientation val="minMax"/>
          <c:max val="210.0"/>
          <c:min val="-10.0"/>
        </c:scaling>
        <c:delete val="0"/>
        <c:axPos val="l"/>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661943392"/>
        <c:crosses val="autoZero"/>
        <c:crossBetween val="midCat"/>
        <c:majorUnit val="10.0"/>
        <c:minorUnit val="2.0"/>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海保の山村港推定値</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spPr>
            <a:ln w="22225" cap="rnd">
              <a:solidFill>
                <a:schemeClr val="accent1"/>
              </a:solidFill>
              <a:round/>
            </a:ln>
            <a:effectLst/>
          </c:spPr>
          <c:marker>
            <c:symbol val="circle"/>
            <c:size val="6"/>
            <c:spPr>
              <a:noFill/>
              <a:ln w="9525">
                <a:solidFill>
                  <a:schemeClr val="accent1"/>
                </a:solidFill>
                <a:round/>
              </a:ln>
              <a:effectLst/>
            </c:spPr>
          </c:marker>
          <c:trendline>
            <c:spPr>
              <a:ln w="9525" cap="rnd">
                <a:solidFill>
                  <a:schemeClr val="accent1"/>
                </a:solidFill>
              </a:ln>
              <a:effectLst/>
            </c:spPr>
            <c:trendlineType val="power"/>
            <c:dispRSqr val="0"/>
            <c:dispEq val="0"/>
          </c:trendline>
          <c:xVal>
            <c:numRef>
              <c:f>'山村港時間潮位から任意時刻潮位Mar. 17, ''21'!$C$4:$Z$4</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'山村港時間潮位から任意時刻潮位Mar. 17, ''21'!$C$5:$Z$5</c:f>
              <c:numCache>
                <c:formatCode>00.00</c:formatCode>
                <c:ptCount val="24"/>
                <c:pt idx="0">
                  <c:v>84.0</c:v>
                </c:pt>
                <c:pt idx="1">
                  <c:v>51.0</c:v>
                </c:pt>
                <c:pt idx="2">
                  <c:v>30.0</c:v>
                </c:pt>
                <c:pt idx="3">
                  <c:v>28.0</c:v>
                </c:pt>
                <c:pt idx="4">
                  <c:v>44.0</c:v>
                </c:pt>
                <c:pt idx="5">
                  <c:v>74.0</c:v>
                </c:pt>
                <c:pt idx="6">
                  <c:v>111.0</c:v>
                </c:pt>
                <c:pt idx="7">
                  <c:v>145.0</c:v>
                </c:pt>
                <c:pt idx="8">
                  <c:v>167.0</c:v>
                </c:pt>
                <c:pt idx="9">
                  <c:v>172.0</c:v>
                </c:pt>
                <c:pt idx="10">
                  <c:v>157.0</c:v>
                </c:pt>
                <c:pt idx="11">
                  <c:v>127.0</c:v>
                </c:pt>
                <c:pt idx="12">
                  <c:v>88.0</c:v>
                </c:pt>
                <c:pt idx="13">
                  <c:v>51.0</c:v>
                </c:pt>
                <c:pt idx="14">
                  <c:v>25.0</c:v>
                </c:pt>
                <c:pt idx="15">
                  <c:v>16.0</c:v>
                </c:pt>
                <c:pt idx="16">
                  <c:v>25.0</c:v>
                </c:pt>
                <c:pt idx="17">
                  <c:v>51.0</c:v>
                </c:pt>
                <c:pt idx="18">
                  <c:v>86.0</c:v>
                </c:pt>
                <c:pt idx="19">
                  <c:v>122.0</c:v>
                </c:pt>
                <c:pt idx="20">
                  <c:v>149.0</c:v>
                </c:pt>
                <c:pt idx="21">
                  <c:v>162.0</c:v>
                </c:pt>
                <c:pt idx="22">
                  <c:v>157.0</c:v>
                </c:pt>
                <c:pt idx="23">
                  <c:v>136.0</c:v>
                </c:pt>
              </c:numCache>
            </c:numRef>
          </c:yVal>
          <c:smooth val="1"/>
        </c:ser>
        <c:dLbls>
          <c:showLegendKey val="0"/>
          <c:showVal val="0"/>
          <c:showCatName val="0"/>
          <c:showSerName val="0"/>
          <c:showPercent val="0"/>
          <c:showBubbleSize val="0"/>
        </c:dLbls>
        <c:axId val="1664479296"/>
        <c:axId val="1699200864"/>
      </c:scatterChart>
      <c:valAx>
        <c:axId val="1664479296"/>
        <c:scaling>
          <c:orientation val="minMax"/>
          <c:max val="23.0"/>
          <c:min val="0.0"/>
        </c:scaling>
        <c:delete val="0"/>
        <c:axPos val="b"/>
        <c:majorGridlines>
          <c:spPr>
            <a:ln w="9525" cap="flat" cmpd="sng" algn="ctr">
              <a:solidFill>
                <a:schemeClr val="tx1">
                  <a:lumMod val="15000"/>
                  <a:lumOff val="85000"/>
                </a:schemeClr>
              </a:solidFill>
              <a:round/>
            </a:ln>
            <a:effectLst/>
          </c:spPr>
        </c:majorGridlines>
        <c:numFmt formatCode="00.00" sourceLinked="0"/>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cap="all" spc="120" normalizeH="0" baseline="0">
                <a:solidFill>
                  <a:schemeClr val="tx1">
                    <a:lumMod val="65000"/>
                    <a:lumOff val="35000"/>
                  </a:schemeClr>
                </a:solidFill>
                <a:latin typeface="+mn-lt"/>
                <a:ea typeface="+mn-ea"/>
                <a:cs typeface="+mn-cs"/>
              </a:defRPr>
            </a:pPr>
            <a:endParaRPr lang="ja-JP"/>
          </a:p>
        </c:txPr>
        <c:crossAx val="1699200864"/>
        <c:crosses val="autoZero"/>
        <c:crossBetween val="midCat"/>
        <c:majorUnit val="1.0"/>
      </c:valAx>
      <c:valAx>
        <c:axId val="1699200864"/>
        <c:scaling>
          <c:orientation val="minMax"/>
          <c:max val="210.0"/>
          <c:min val="-10.0"/>
        </c:scaling>
        <c:delete val="0"/>
        <c:axPos val="l"/>
        <c:majorGridlines>
          <c:spPr>
            <a:ln w="9525" cap="flat" cmpd="sng" algn="ctr">
              <a:solidFill>
                <a:schemeClr val="tx1">
                  <a:lumMod val="15000"/>
                  <a:lumOff val="85000"/>
                </a:schemeClr>
              </a:solidFill>
              <a:round/>
            </a:ln>
            <a:effectLst/>
          </c:spPr>
        </c:majorGridlines>
        <c:numFmt formatCode="00.00" sourceLinked="0"/>
        <c:majorTickMark val="out"/>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ja-JP"/>
          </a:p>
        </c:txPr>
        <c:crossAx val="1664479296"/>
        <c:crosses val="autoZero"/>
        <c:crossBetween val="midCat"/>
        <c:majorUnit val="10.0"/>
        <c:minorUnit val="2.0"/>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Osaka"/>
                <a:ea typeface="Osaka"/>
                <a:cs typeface="Osaka"/>
              </a:defRPr>
            </a:pPr>
            <a:r>
              <a:rPr lang="en-US" altLang="ja-JP"/>
              <a:t>Tidal Curve btw two peaks</a:t>
            </a:r>
          </a:p>
        </c:rich>
      </c:tx>
      <c:layout>
        <c:manualLayout>
          <c:xMode val="edge"/>
          <c:yMode val="edge"/>
          <c:x val="0.332614370489701"/>
          <c:y val="0.0303038500555529"/>
        </c:manualLayout>
      </c:layout>
      <c:overlay val="0"/>
      <c:spPr>
        <a:noFill/>
        <a:ln w="25400">
          <a:noFill/>
        </a:ln>
      </c:spPr>
    </c:title>
    <c:autoTitleDeleted val="0"/>
    <c:plotArea>
      <c:layout>
        <c:manualLayout>
          <c:layoutTarget val="inner"/>
          <c:xMode val="edge"/>
          <c:yMode val="edge"/>
          <c:x val="0.135671681390695"/>
          <c:y val="0.181824204519946"/>
          <c:w val="0.835912544169339"/>
          <c:h val="0.630874891440418"/>
        </c:manualLayout>
      </c:layout>
      <c:scatterChart>
        <c:scatterStyle val="lineMarker"/>
        <c:varyColors val="0"/>
        <c:ser>
          <c:idx val="0"/>
          <c:order val="0"/>
          <c:tx>
            <c:strRef>
              <c:f>'奄美　calculation, Mar.13_2021'!$A$32</c:f>
              <c:strCache>
                <c:ptCount val="1"/>
                <c:pt idx="0">
                  <c:v>Height cm</c:v>
                </c:pt>
              </c:strCache>
            </c:strRef>
          </c:tx>
          <c:spPr>
            <a:ln w="25400">
              <a:solidFill>
                <a:srgbClr val="000000"/>
              </a:solidFill>
              <a:prstDash val="solid"/>
            </a:ln>
          </c:spPr>
          <c:marker>
            <c:symbol val="square"/>
            <c:size val="5"/>
            <c:spPr>
              <a:solidFill>
                <a:srgbClr val="DD0806"/>
              </a:solidFill>
              <a:ln w="6350">
                <a:noFill/>
              </a:ln>
              <a:effectLst>
                <a:outerShdw dist="35921" dir="2700000" algn="br">
                  <a:srgbClr val="000000"/>
                </a:outerShdw>
              </a:effectLst>
            </c:spPr>
          </c:marker>
          <c:xVal>
            <c:numRef>
              <c:f>'奄美　calculation, Mar.13_2021'!$C$31:$M$31</c:f>
              <c:numCache>
                <c:formatCode>00.00</c:formatCode>
                <c:ptCount val="11"/>
                <c:pt idx="0">
                  <c:v>12.53333333333333</c:v>
                </c:pt>
                <c:pt idx="1">
                  <c:v>13.125</c:v>
                </c:pt>
                <c:pt idx="2">
                  <c:v>13.71666666666667</c:v>
                </c:pt>
                <c:pt idx="3">
                  <c:v>14.30833333333333</c:v>
                </c:pt>
                <c:pt idx="4">
                  <c:v>14.9</c:v>
                </c:pt>
                <c:pt idx="5">
                  <c:v>15.49166666666667</c:v>
                </c:pt>
                <c:pt idx="6">
                  <c:v>16.08333333333334</c:v>
                </c:pt>
                <c:pt idx="7">
                  <c:v>16.675</c:v>
                </c:pt>
                <c:pt idx="8">
                  <c:v>17.26666666666667</c:v>
                </c:pt>
                <c:pt idx="9">
                  <c:v>17.85833333333333</c:v>
                </c:pt>
                <c:pt idx="10">
                  <c:v>18.45</c:v>
                </c:pt>
              </c:numCache>
            </c:numRef>
          </c:xVal>
          <c:yVal>
            <c:numRef>
              <c:f>'奄美　calculation, Mar.13_2021'!$C$32:$M$32</c:f>
              <c:numCache>
                <c:formatCode>000</c:formatCode>
                <c:ptCount val="11"/>
                <c:pt idx="0">
                  <c:v>43.11</c:v>
                </c:pt>
                <c:pt idx="1">
                  <c:v>46.0</c:v>
                </c:pt>
                <c:pt idx="2">
                  <c:v>56.0</c:v>
                </c:pt>
                <c:pt idx="3">
                  <c:v>70.0</c:v>
                </c:pt>
                <c:pt idx="4">
                  <c:v>88.0</c:v>
                </c:pt>
                <c:pt idx="5">
                  <c:v>108.0</c:v>
                </c:pt>
                <c:pt idx="6">
                  <c:v>128.0</c:v>
                </c:pt>
                <c:pt idx="7">
                  <c:v>146.0</c:v>
                </c:pt>
                <c:pt idx="8">
                  <c:v>161.0</c:v>
                </c:pt>
                <c:pt idx="9">
                  <c:v>170.0</c:v>
                </c:pt>
                <c:pt idx="10">
                  <c:v>173.0</c:v>
                </c:pt>
              </c:numCache>
            </c:numRef>
          </c:yVal>
          <c:smooth val="0"/>
        </c:ser>
        <c:dLbls>
          <c:showLegendKey val="0"/>
          <c:showVal val="0"/>
          <c:showCatName val="0"/>
          <c:showSerName val="0"/>
          <c:showPercent val="0"/>
          <c:showBubbleSize val="0"/>
        </c:dLbls>
        <c:axId val="2056745440"/>
        <c:axId val="2056749536"/>
      </c:scatterChart>
      <c:valAx>
        <c:axId val="2056745440"/>
        <c:scaling>
          <c:orientation val="minMax"/>
          <c:max val="24.0"/>
        </c:scaling>
        <c:delete val="0"/>
        <c:axPos val="b"/>
        <c:numFmt formatCode="00" sourceLinked="0"/>
        <c:majorTickMark val="in"/>
        <c:minorTickMark val="none"/>
        <c:tickLblPos val="nextTo"/>
        <c:spPr>
          <a:ln w="3175">
            <a:solidFill>
              <a:srgbClr val="000000"/>
            </a:solidFill>
            <a:prstDash val="solid"/>
          </a:ln>
        </c:spPr>
        <c:txPr>
          <a:bodyPr rot="0" vert="horz"/>
          <a:lstStyle/>
          <a:p>
            <a:pPr rtl="1">
              <a:defRPr sz="1200" b="0" i="0" u="none" strike="noStrike" baseline="0">
                <a:solidFill>
                  <a:srgbClr val="000000"/>
                </a:solidFill>
                <a:latin typeface="Osaka"/>
                <a:ea typeface="Osaka"/>
                <a:cs typeface="Osaka"/>
              </a:defRPr>
            </a:pPr>
            <a:endParaRPr lang="ja-JP"/>
          </a:p>
        </c:txPr>
        <c:crossAx val="2056749536"/>
        <c:crosses val="autoZero"/>
        <c:crossBetween val="midCat"/>
        <c:majorUnit val="1.0"/>
      </c:valAx>
      <c:valAx>
        <c:axId val="2056749536"/>
        <c:scaling>
          <c:orientation val="minMax"/>
        </c:scaling>
        <c:delete val="0"/>
        <c:axPos val="l"/>
        <c:title>
          <c:tx>
            <c:rich>
              <a:bodyPr/>
              <a:lstStyle/>
              <a:p>
                <a:pPr>
                  <a:defRPr sz="1200" b="0" i="0" u="none" strike="noStrike" baseline="0">
                    <a:solidFill>
                      <a:srgbClr val="000000"/>
                    </a:solidFill>
                    <a:latin typeface="Osaka"/>
                    <a:ea typeface="Osaka"/>
                    <a:cs typeface="Osaka"/>
                  </a:defRPr>
                </a:pPr>
                <a:r>
                  <a:rPr lang="en-US" altLang="ja-JP"/>
                  <a:t>cm abv datum</a:t>
                </a:r>
              </a:p>
            </c:rich>
          </c:tx>
          <c:layout>
            <c:manualLayout>
              <c:xMode val="edge"/>
              <c:yMode val="edge"/>
              <c:x val="0.00875297946838065"/>
              <c:y val="0.3801777691898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rtl="1">
              <a:defRPr sz="1200" b="0" i="0" u="none" strike="noStrike" baseline="0">
                <a:solidFill>
                  <a:srgbClr val="000000"/>
                </a:solidFill>
                <a:latin typeface="Osaka"/>
                <a:ea typeface="Osaka"/>
                <a:cs typeface="Osaka"/>
              </a:defRPr>
            </a:pPr>
            <a:endParaRPr lang="ja-JP"/>
          </a:p>
        </c:txPr>
        <c:crossAx val="2056745440"/>
        <c:crosses val="autoZero"/>
        <c:crossBetween val="midCat"/>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Osaka"/>
          <a:ea typeface="Osaka"/>
          <a:cs typeface="Osaka"/>
        </a:defRPr>
      </a:pPr>
      <a:endParaRPr lang="ja-JP"/>
    </a:p>
  </c:txPr>
  <c:printSettings>
    <c:headerFooter>
      <c:oddHeader>&amp;A</c:oddHeader>
      <c:oddFooter>- &amp;P -</c:oddFooter>
    </c:headerFooter>
    <c:pageMargins b="1.0" l="0.78" r="0.78" t="1.0" header="0.512" footer="0.51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baseline="0"/>
              <a:t>標準港毎時刻潮位</a:t>
            </a:r>
          </a:p>
        </c:rich>
      </c:tx>
      <c:layout>
        <c:manualLayout>
          <c:xMode val="edge"/>
          <c:yMode val="edge"/>
          <c:x val="0.405123776824165"/>
          <c:y val="0.0602100881787816"/>
        </c:manualLayout>
      </c:layout>
      <c:overlay val="0"/>
      <c:spPr>
        <a:noFill/>
        <a:ln>
          <a:noFill/>
        </a:ln>
        <a:effectLst/>
      </c:spPr>
    </c:title>
    <c:autoTitleDeleted val="0"/>
    <c:plotArea>
      <c:layout>
        <c:manualLayout>
          <c:layoutTarget val="inner"/>
          <c:xMode val="edge"/>
          <c:yMode val="edge"/>
          <c:x val="0.0394417579596029"/>
          <c:y val="0.254739746534939"/>
          <c:w val="0.936699546388223"/>
          <c:h val="0.544594410489376"/>
        </c:manualLayout>
      </c:layout>
      <c:scatterChart>
        <c:scatterStyle val="lineMarker"/>
        <c:varyColors val="0"/>
        <c:ser>
          <c:idx val="0"/>
          <c:order val="0"/>
          <c:spPr>
            <a:ln w="31750" cap="rnd">
              <a:noFill/>
              <a:round/>
            </a:ln>
            <a:effectLst/>
          </c:spPr>
          <c:marker>
            <c:symbol val="circle"/>
            <c:size val="5"/>
            <c:spPr>
              <a:solidFill>
                <a:schemeClr val="accent1"/>
              </a:solidFill>
              <a:ln w="9525">
                <a:solidFill>
                  <a:schemeClr val="accent1"/>
                </a:solidFill>
              </a:ln>
              <a:effectLst/>
            </c:spPr>
          </c:marker>
          <c:xVal>
            <c:numRef>
              <c:f>'奄美　calculation, Mar.13_2021'!$C$17:$Z$17</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'奄美　calculation, Mar.13_2021'!$C$18:$Z$18</c:f>
              <c:numCache>
                <c:formatCode>00.00</c:formatCode>
                <c:ptCount val="24"/>
                <c:pt idx="0">
                  <c:v>15.8</c:v>
                </c:pt>
                <c:pt idx="1">
                  <c:v>13.8</c:v>
                </c:pt>
                <c:pt idx="2">
                  <c:v>31.8</c:v>
                </c:pt>
                <c:pt idx="3">
                  <c:v>64.8</c:v>
                </c:pt>
                <c:pt idx="4">
                  <c:v>105.8</c:v>
                </c:pt>
                <c:pt idx="5">
                  <c:v>145.8</c:v>
                </c:pt>
                <c:pt idx="6">
                  <c:v>174.8</c:v>
                </c:pt>
                <c:pt idx="7">
                  <c:v>185.8</c:v>
                </c:pt>
                <c:pt idx="8">
                  <c:v>176.8</c:v>
                </c:pt>
                <c:pt idx="9">
                  <c:v>150.8</c:v>
                </c:pt>
                <c:pt idx="10">
                  <c:v>115.8</c:v>
                </c:pt>
                <c:pt idx="11">
                  <c:v>81.8</c:v>
                </c:pt>
                <c:pt idx="12">
                  <c:v>58.8</c:v>
                </c:pt>
                <c:pt idx="13">
                  <c:v>52.8</c:v>
                </c:pt>
                <c:pt idx="14">
                  <c:v>63.8</c:v>
                </c:pt>
                <c:pt idx="15">
                  <c:v>91.8</c:v>
                </c:pt>
                <c:pt idx="16">
                  <c:v>126.8</c:v>
                </c:pt>
                <c:pt idx="17">
                  <c:v>160.8</c:v>
                </c:pt>
                <c:pt idx="18">
                  <c:v>183.8</c:v>
                </c:pt>
                <c:pt idx="19">
                  <c:v>189.8</c:v>
                </c:pt>
                <c:pt idx="20">
                  <c:v>174.8</c:v>
                </c:pt>
                <c:pt idx="21">
                  <c:v>142.8</c:v>
                </c:pt>
                <c:pt idx="22">
                  <c:v>100.8</c:v>
                </c:pt>
                <c:pt idx="23">
                  <c:v>59.8</c:v>
                </c:pt>
              </c:numCache>
            </c:numRef>
          </c:yVal>
          <c:smooth val="0"/>
        </c:ser>
        <c:dLbls>
          <c:showLegendKey val="0"/>
          <c:showVal val="0"/>
          <c:showCatName val="0"/>
          <c:showSerName val="0"/>
          <c:showPercent val="0"/>
          <c:showBubbleSize val="0"/>
        </c:dLbls>
        <c:axId val="2056805376"/>
        <c:axId val="2056809648"/>
      </c:scatterChart>
      <c:valAx>
        <c:axId val="2056805376"/>
        <c:scaling>
          <c:orientation val="minMax"/>
          <c:max val="25.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Yu Gothic"/>
                <a:ea typeface="Yu Gothic"/>
                <a:cs typeface="Yu Gothic"/>
              </a:defRPr>
            </a:pPr>
            <a:endParaRPr lang="ja-JP"/>
          </a:p>
        </c:txPr>
        <c:crossAx val="2056809648"/>
        <c:crosses val="autoZero"/>
        <c:crossBetween val="midCat"/>
        <c:majorUnit val="1.0"/>
      </c:valAx>
      <c:valAx>
        <c:axId val="20568096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6805376"/>
        <c:crosses val="autoZero"/>
        <c:crossBetween val="midCat"/>
        <c:majorUnit val="50.0"/>
        <c:minorUnit val="1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baseline="0"/>
              <a:t>最寄り</a:t>
            </a:r>
            <a:r>
              <a:rPr lang="ja-JP" sz="1050" baseline="0"/>
              <a:t>港</a:t>
            </a:r>
            <a:r>
              <a:rPr lang="ja-JP" altLang="en-US" sz="1050" baseline="0"/>
              <a:t>毎</a:t>
            </a:r>
            <a:r>
              <a:rPr lang="ja-JP" sz="1050" baseline="0"/>
              <a:t>時刻潮位</a:t>
            </a:r>
          </a:p>
        </c:rich>
      </c:tx>
      <c:layout>
        <c:manualLayout>
          <c:xMode val="edge"/>
          <c:yMode val="edge"/>
          <c:x val="0.430963458293464"/>
          <c:y val="0.0371117421406024"/>
        </c:manualLayout>
      </c:layout>
      <c:overlay val="0"/>
      <c:spPr>
        <a:noFill/>
        <a:ln>
          <a:noFill/>
        </a:ln>
        <a:effectLst/>
      </c:spPr>
    </c:title>
    <c:autoTitleDeleted val="0"/>
    <c:plotArea>
      <c:layout>
        <c:manualLayout>
          <c:layoutTarget val="inner"/>
          <c:xMode val="edge"/>
          <c:yMode val="edge"/>
          <c:x val="0.032314435500043"/>
          <c:y val="0.131854275257846"/>
          <c:w val="0.933721087748883"/>
          <c:h val="0.749537063852717"/>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'奄美　calculation, Mar.13_2021'!$C$21:$Z$21</c:f>
              <c:numCache>
                <c:formatCode>00.00</c:formatCode>
                <c:ptCount val="24"/>
                <c:pt idx="0">
                  <c:v>-0.333333333333333</c:v>
                </c:pt>
                <c:pt idx="1">
                  <c:v>0.666666666666667</c:v>
                </c:pt>
                <c:pt idx="2">
                  <c:v>1.666666666666667</c:v>
                </c:pt>
                <c:pt idx="3">
                  <c:v>2.666666666666666</c:v>
                </c:pt>
                <c:pt idx="4">
                  <c:v>3.666666666666666</c:v>
                </c:pt>
                <c:pt idx="5">
                  <c:v>4.666666666666667</c:v>
                </c:pt>
                <c:pt idx="6">
                  <c:v>5.666666666666667</c:v>
                </c:pt>
                <c:pt idx="7">
                  <c:v>6.666666666666667</c:v>
                </c:pt>
                <c:pt idx="8">
                  <c:v>7.666666666666667</c:v>
                </c:pt>
                <c:pt idx="9">
                  <c:v>8.666666666666665</c:v>
                </c:pt>
                <c:pt idx="10">
                  <c:v>9.666666666666665</c:v>
                </c:pt>
                <c:pt idx="11">
                  <c:v>10.66666666666667</c:v>
                </c:pt>
                <c:pt idx="12">
                  <c:v>11.66666666666667</c:v>
                </c:pt>
                <c:pt idx="13">
                  <c:v>12.66666666666667</c:v>
                </c:pt>
                <c:pt idx="14">
                  <c:v>13.66666666666667</c:v>
                </c:pt>
                <c:pt idx="15">
                  <c:v>14.66666666666667</c:v>
                </c:pt>
                <c:pt idx="16">
                  <c:v>15.66666666666667</c:v>
                </c:pt>
                <c:pt idx="17">
                  <c:v>16.66666666666667</c:v>
                </c:pt>
                <c:pt idx="18">
                  <c:v>17.66666666666667</c:v>
                </c:pt>
                <c:pt idx="19">
                  <c:v>18.66666666666667</c:v>
                </c:pt>
                <c:pt idx="20">
                  <c:v>19.66666666666667</c:v>
                </c:pt>
                <c:pt idx="21">
                  <c:v>20.66666666666667</c:v>
                </c:pt>
                <c:pt idx="22">
                  <c:v>21.66666666666667</c:v>
                </c:pt>
                <c:pt idx="23">
                  <c:v>22.66666666666667</c:v>
                </c:pt>
              </c:numCache>
            </c:numRef>
          </c:xVal>
          <c:yVal>
            <c:numRef>
              <c:f>'奄美　calculation, Mar.13_2021'!$C$22:$Z$22</c:f>
              <c:numCache>
                <c:formatCode>00.00</c:formatCode>
                <c:ptCount val="24"/>
                <c:pt idx="0">
                  <c:v>15.02399999999999</c:v>
                </c:pt>
                <c:pt idx="1">
                  <c:v>13.16399999999999</c:v>
                </c:pt>
                <c:pt idx="2">
                  <c:v>29.904</c:v>
                </c:pt>
                <c:pt idx="3">
                  <c:v>60.594</c:v>
                </c:pt>
                <c:pt idx="4">
                  <c:v>98.72399999999998</c:v>
                </c:pt>
                <c:pt idx="5">
                  <c:v>135.924</c:v>
                </c:pt>
                <c:pt idx="6">
                  <c:v>162.894</c:v>
                </c:pt>
                <c:pt idx="7">
                  <c:v>173.124</c:v>
                </c:pt>
                <c:pt idx="8">
                  <c:v>164.754</c:v>
                </c:pt>
                <c:pt idx="9">
                  <c:v>140.574</c:v>
                </c:pt>
                <c:pt idx="10">
                  <c:v>108.024</c:v>
                </c:pt>
                <c:pt idx="11">
                  <c:v>76.404</c:v>
                </c:pt>
                <c:pt idx="12">
                  <c:v>55.014</c:v>
                </c:pt>
                <c:pt idx="13">
                  <c:v>49.434</c:v>
                </c:pt>
                <c:pt idx="14">
                  <c:v>59.664</c:v>
                </c:pt>
                <c:pt idx="15">
                  <c:v>85.704</c:v>
                </c:pt>
                <c:pt idx="16">
                  <c:v>118.254</c:v>
                </c:pt>
                <c:pt idx="17">
                  <c:v>149.874</c:v>
                </c:pt>
                <c:pt idx="18">
                  <c:v>171.264</c:v>
                </c:pt>
                <c:pt idx="19">
                  <c:v>176.844</c:v>
                </c:pt>
                <c:pt idx="20">
                  <c:v>162.894</c:v>
                </c:pt>
                <c:pt idx="21">
                  <c:v>133.134</c:v>
                </c:pt>
                <c:pt idx="22">
                  <c:v>94.074</c:v>
                </c:pt>
                <c:pt idx="23">
                  <c:v>55.944</c:v>
                </c:pt>
              </c:numCache>
            </c:numRef>
          </c:yVal>
          <c:smooth val="1"/>
        </c:ser>
        <c:dLbls>
          <c:showLegendKey val="0"/>
          <c:showVal val="0"/>
          <c:showCatName val="0"/>
          <c:showSerName val="0"/>
          <c:showPercent val="0"/>
          <c:showBubbleSize val="0"/>
        </c:dLbls>
        <c:axId val="2056862176"/>
        <c:axId val="2056866560"/>
      </c:scatterChart>
      <c:valAx>
        <c:axId val="2056862176"/>
        <c:scaling>
          <c:orientation val="minMax"/>
          <c:max val="25.0"/>
          <c:min val="-1.0"/>
        </c:scaling>
        <c:delete val="0"/>
        <c:axPos val="b"/>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Yu Gothic"/>
                <a:ea typeface="Yu Gothic"/>
                <a:cs typeface="Yu Gothic"/>
              </a:defRPr>
            </a:pPr>
            <a:endParaRPr lang="ja-JP"/>
          </a:p>
        </c:txPr>
        <c:crossAx val="2056866560"/>
        <c:crosses val="autoZero"/>
        <c:crossBetween val="midCat"/>
        <c:majorUnit val="1.0"/>
      </c:valAx>
      <c:valAx>
        <c:axId val="205686656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056862176"/>
        <c:crosses val="autoZero"/>
        <c:crossBetween val="midCat"/>
        <c:majorUnit val="5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Osaka"/>
                <a:ea typeface="Osaka"/>
                <a:cs typeface="Osaka"/>
              </a:defRPr>
            </a:pPr>
            <a:r>
              <a:rPr lang="en-US" altLang="ja-JP"/>
              <a:t>Tidal Curve btw two peaks</a:t>
            </a:r>
          </a:p>
        </c:rich>
      </c:tx>
      <c:layout>
        <c:manualLayout>
          <c:xMode val="edge"/>
          <c:yMode val="edge"/>
          <c:x val="0.332614370489701"/>
          <c:y val="0.0303038500555529"/>
        </c:manualLayout>
      </c:layout>
      <c:overlay val="0"/>
      <c:spPr>
        <a:noFill/>
        <a:ln w="25400">
          <a:noFill/>
        </a:ln>
      </c:spPr>
    </c:title>
    <c:autoTitleDeleted val="0"/>
    <c:plotArea>
      <c:layout>
        <c:manualLayout>
          <c:layoutTarget val="inner"/>
          <c:xMode val="edge"/>
          <c:yMode val="edge"/>
          <c:x val="0.135671681390695"/>
          <c:y val="0.181824204519946"/>
          <c:w val="0.835912544169339"/>
          <c:h val="0.630874891440418"/>
        </c:manualLayout>
      </c:layout>
      <c:scatterChart>
        <c:scatterStyle val="lineMarker"/>
        <c:varyColors val="0"/>
        <c:ser>
          <c:idx val="0"/>
          <c:order val="0"/>
          <c:tx>
            <c:strRef>
              <c:f>'名瀬港　alculation, Mar.13_2021'!$A$32</c:f>
              <c:strCache>
                <c:ptCount val="1"/>
                <c:pt idx="0">
                  <c:v>Height cm</c:v>
                </c:pt>
              </c:strCache>
            </c:strRef>
          </c:tx>
          <c:spPr>
            <a:ln w="25400">
              <a:solidFill>
                <a:srgbClr val="000000"/>
              </a:solidFill>
              <a:prstDash val="solid"/>
            </a:ln>
          </c:spPr>
          <c:marker>
            <c:symbol val="square"/>
            <c:size val="5"/>
            <c:spPr>
              <a:solidFill>
                <a:srgbClr val="DD0806"/>
              </a:solidFill>
              <a:ln w="6350">
                <a:noFill/>
              </a:ln>
              <a:effectLst>
                <a:outerShdw dist="35921" dir="2700000" algn="br">
                  <a:srgbClr val="000000"/>
                </a:outerShdw>
              </a:effectLst>
            </c:spPr>
          </c:marker>
          <c:xVal>
            <c:numRef>
              <c:f>'名瀬港　alculation, Mar.13_2021'!$C$31:$M$31</c:f>
              <c:numCache>
                <c:formatCode>00.00</c:formatCode>
                <c:ptCount val="11"/>
                <c:pt idx="0">
                  <c:v>13.0</c:v>
                </c:pt>
                <c:pt idx="1">
                  <c:v>13.6</c:v>
                </c:pt>
                <c:pt idx="2">
                  <c:v>14.2</c:v>
                </c:pt>
                <c:pt idx="3">
                  <c:v>14.8</c:v>
                </c:pt>
                <c:pt idx="4">
                  <c:v>15.4</c:v>
                </c:pt>
                <c:pt idx="5">
                  <c:v>16.0</c:v>
                </c:pt>
                <c:pt idx="6">
                  <c:v>16.6</c:v>
                </c:pt>
                <c:pt idx="7">
                  <c:v>17.2</c:v>
                </c:pt>
                <c:pt idx="8">
                  <c:v>17.8</c:v>
                </c:pt>
                <c:pt idx="9">
                  <c:v>18.4</c:v>
                </c:pt>
                <c:pt idx="10">
                  <c:v>19.0</c:v>
                </c:pt>
              </c:numCache>
            </c:numRef>
          </c:xVal>
          <c:yVal>
            <c:numRef>
              <c:f>'名瀬港　alculation, Mar.13_2021'!$C$32:$M$32</c:f>
              <c:numCache>
                <c:formatCode>000</c:formatCode>
                <c:ptCount val="11"/>
                <c:pt idx="0">
                  <c:v>40.32</c:v>
                </c:pt>
                <c:pt idx="1">
                  <c:v>44.0</c:v>
                </c:pt>
                <c:pt idx="2">
                  <c:v>53.0</c:v>
                </c:pt>
                <c:pt idx="3">
                  <c:v>68.0</c:v>
                </c:pt>
                <c:pt idx="4">
                  <c:v>87.0</c:v>
                </c:pt>
                <c:pt idx="5">
                  <c:v>107.0</c:v>
                </c:pt>
                <c:pt idx="6">
                  <c:v>128.0</c:v>
                </c:pt>
                <c:pt idx="7">
                  <c:v>147.0</c:v>
                </c:pt>
                <c:pt idx="8">
                  <c:v>161.0</c:v>
                </c:pt>
                <c:pt idx="9">
                  <c:v>171.0</c:v>
                </c:pt>
                <c:pt idx="10">
                  <c:v>174.0</c:v>
                </c:pt>
              </c:numCache>
            </c:numRef>
          </c:yVal>
          <c:smooth val="0"/>
        </c:ser>
        <c:dLbls>
          <c:showLegendKey val="0"/>
          <c:showVal val="0"/>
          <c:showCatName val="0"/>
          <c:showSerName val="0"/>
          <c:showPercent val="0"/>
          <c:showBubbleSize val="0"/>
        </c:dLbls>
        <c:axId val="2137757392"/>
        <c:axId val="2136075024"/>
      </c:scatterChart>
      <c:valAx>
        <c:axId val="2137757392"/>
        <c:scaling>
          <c:orientation val="minMax"/>
          <c:max val="24.0"/>
        </c:scaling>
        <c:delete val="0"/>
        <c:axPos val="b"/>
        <c:numFmt formatCode="00" sourceLinked="0"/>
        <c:majorTickMark val="in"/>
        <c:minorTickMark val="none"/>
        <c:tickLblPos val="nextTo"/>
        <c:spPr>
          <a:ln w="3175">
            <a:solidFill>
              <a:srgbClr val="000000"/>
            </a:solidFill>
            <a:prstDash val="solid"/>
          </a:ln>
        </c:spPr>
        <c:txPr>
          <a:bodyPr rot="0" vert="horz"/>
          <a:lstStyle/>
          <a:p>
            <a:pPr rtl="1">
              <a:defRPr sz="1200" b="0" i="0" u="none" strike="noStrike" baseline="0">
                <a:solidFill>
                  <a:srgbClr val="000000"/>
                </a:solidFill>
                <a:latin typeface="Osaka"/>
                <a:ea typeface="Osaka"/>
                <a:cs typeface="Osaka"/>
              </a:defRPr>
            </a:pPr>
            <a:endParaRPr lang="ja-JP"/>
          </a:p>
        </c:txPr>
        <c:crossAx val="2136075024"/>
        <c:crosses val="autoZero"/>
        <c:crossBetween val="midCat"/>
        <c:majorUnit val="1.0"/>
      </c:valAx>
      <c:valAx>
        <c:axId val="2136075024"/>
        <c:scaling>
          <c:orientation val="minMax"/>
        </c:scaling>
        <c:delete val="0"/>
        <c:axPos val="l"/>
        <c:title>
          <c:tx>
            <c:rich>
              <a:bodyPr/>
              <a:lstStyle/>
              <a:p>
                <a:pPr>
                  <a:defRPr sz="1200" b="0" i="0" u="none" strike="noStrike" baseline="0">
                    <a:solidFill>
                      <a:srgbClr val="000000"/>
                    </a:solidFill>
                    <a:latin typeface="Osaka"/>
                    <a:ea typeface="Osaka"/>
                    <a:cs typeface="Osaka"/>
                  </a:defRPr>
                </a:pPr>
                <a:r>
                  <a:rPr lang="en-US" altLang="ja-JP"/>
                  <a:t>cm abv datum</a:t>
                </a:r>
              </a:p>
            </c:rich>
          </c:tx>
          <c:layout>
            <c:manualLayout>
              <c:xMode val="edge"/>
              <c:yMode val="edge"/>
              <c:x val="0.00875297946838065"/>
              <c:y val="0.380177769189894"/>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rtl="1">
              <a:defRPr sz="1200" b="0" i="0" u="none" strike="noStrike" baseline="0">
                <a:solidFill>
                  <a:srgbClr val="000000"/>
                </a:solidFill>
                <a:latin typeface="Osaka"/>
                <a:ea typeface="Osaka"/>
                <a:cs typeface="Osaka"/>
              </a:defRPr>
            </a:pPr>
            <a:endParaRPr lang="ja-JP"/>
          </a:p>
        </c:txPr>
        <c:crossAx val="2137757392"/>
        <c:crosses val="autoZero"/>
        <c:crossBetween val="midCat"/>
      </c:valAx>
      <c:spPr>
        <a:noFill/>
        <a:ln w="25400">
          <a:noFill/>
        </a:ln>
      </c:spPr>
    </c:plotArea>
    <c:plotVisOnly val="0"/>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Osaka"/>
          <a:ea typeface="Osaka"/>
          <a:cs typeface="Osaka"/>
        </a:defRPr>
      </a:pPr>
      <a:endParaRPr lang="ja-JP"/>
    </a:p>
  </c:txPr>
  <c:printSettings>
    <c:headerFooter>
      <c:oddHeader>&amp;A</c:oddHeader>
      <c:oddFooter>- &amp;P -</c:oddFooter>
    </c:headerFooter>
    <c:pageMargins b="1.0" l="0.78" r="0.78" t="1.0" header="0.512" footer="0.51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baseline="0"/>
              <a:t>標準港毎時刻潮位</a:t>
            </a:r>
          </a:p>
        </c:rich>
      </c:tx>
      <c:layout>
        <c:manualLayout>
          <c:xMode val="edge"/>
          <c:yMode val="edge"/>
          <c:x val="0.405123776824165"/>
          <c:y val="0.0602100881787816"/>
        </c:manualLayout>
      </c:layout>
      <c:overlay val="0"/>
      <c:spPr>
        <a:noFill/>
        <a:ln>
          <a:noFill/>
        </a:ln>
        <a:effectLst/>
      </c:spPr>
    </c:title>
    <c:autoTitleDeleted val="0"/>
    <c:plotArea>
      <c:layout>
        <c:manualLayout>
          <c:layoutTarget val="inner"/>
          <c:xMode val="edge"/>
          <c:yMode val="edge"/>
          <c:x val="0.0394417579596029"/>
          <c:y val="0.254739746534939"/>
          <c:w val="0.936699546388223"/>
          <c:h val="0.544594410489376"/>
        </c:manualLayout>
      </c:layout>
      <c:scatterChart>
        <c:scatterStyle val="lineMarker"/>
        <c:varyColors val="0"/>
        <c:ser>
          <c:idx val="0"/>
          <c:order val="0"/>
          <c:spPr>
            <a:ln w="31750" cap="rnd">
              <a:noFill/>
              <a:round/>
            </a:ln>
            <a:effectLst/>
          </c:spPr>
          <c:marker>
            <c:symbol val="circle"/>
            <c:size val="5"/>
            <c:spPr>
              <a:solidFill>
                <a:schemeClr val="accent1"/>
              </a:solidFill>
              <a:ln w="9525">
                <a:solidFill>
                  <a:schemeClr val="accent1"/>
                </a:solidFill>
              </a:ln>
              <a:effectLst/>
            </c:spPr>
          </c:marker>
          <c:xVal>
            <c:numRef>
              <c:f>'名瀬港　alculation, Mar.13_2021'!$C$17:$Z$17</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'名瀬港　alculation, Mar.13_2021'!$C$18:$Z$18</c:f>
              <c:numCache>
                <c:formatCode>00.00</c:formatCode>
                <c:ptCount val="24"/>
                <c:pt idx="0">
                  <c:v>17.0</c:v>
                </c:pt>
                <c:pt idx="1">
                  <c:v>4.0</c:v>
                </c:pt>
                <c:pt idx="2">
                  <c:v>10.0</c:v>
                </c:pt>
                <c:pt idx="3">
                  <c:v>36.0</c:v>
                </c:pt>
                <c:pt idx="4">
                  <c:v>76.0</c:v>
                </c:pt>
                <c:pt idx="5">
                  <c:v>120.0</c:v>
                </c:pt>
                <c:pt idx="6">
                  <c:v>156.0</c:v>
                </c:pt>
                <c:pt idx="7">
                  <c:v>177.0</c:v>
                </c:pt>
                <c:pt idx="8">
                  <c:v>177.0</c:v>
                </c:pt>
                <c:pt idx="9">
                  <c:v>158.0</c:v>
                </c:pt>
                <c:pt idx="10">
                  <c:v>125.0</c:v>
                </c:pt>
                <c:pt idx="11">
                  <c:v>88.0</c:v>
                </c:pt>
                <c:pt idx="12">
                  <c:v>57.0</c:v>
                </c:pt>
                <c:pt idx="13">
                  <c:v>41.0</c:v>
                </c:pt>
                <c:pt idx="14">
                  <c:v>42.0</c:v>
                </c:pt>
                <c:pt idx="15">
                  <c:v>62.0</c:v>
                </c:pt>
                <c:pt idx="16">
                  <c:v>95.0</c:v>
                </c:pt>
                <c:pt idx="17">
                  <c:v>133.0</c:v>
                </c:pt>
                <c:pt idx="18">
                  <c:v>165.0</c:v>
                </c:pt>
                <c:pt idx="19">
                  <c:v>182.0</c:v>
                </c:pt>
                <c:pt idx="20">
                  <c:v>178.0</c:v>
                </c:pt>
                <c:pt idx="21">
                  <c:v>154.0</c:v>
                </c:pt>
                <c:pt idx="22">
                  <c:v>116.0</c:v>
                </c:pt>
                <c:pt idx="23">
                  <c:v>72.0</c:v>
                </c:pt>
              </c:numCache>
            </c:numRef>
          </c:yVal>
          <c:smooth val="0"/>
        </c:ser>
        <c:dLbls>
          <c:showLegendKey val="0"/>
          <c:showVal val="0"/>
          <c:showCatName val="0"/>
          <c:showSerName val="0"/>
          <c:showPercent val="0"/>
          <c:showBubbleSize val="0"/>
        </c:dLbls>
        <c:axId val="2138401072"/>
        <c:axId val="2138404928"/>
      </c:scatterChart>
      <c:valAx>
        <c:axId val="2138401072"/>
        <c:scaling>
          <c:orientation val="minMax"/>
          <c:max val="25.0"/>
          <c:min val="-1.0"/>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Yu Gothic"/>
                <a:ea typeface="Yu Gothic"/>
                <a:cs typeface="Yu Gothic"/>
              </a:defRPr>
            </a:pPr>
            <a:endParaRPr lang="ja-JP"/>
          </a:p>
        </c:txPr>
        <c:crossAx val="2138404928"/>
        <c:crosses val="autoZero"/>
        <c:crossBetween val="midCat"/>
        <c:majorUnit val="1.0"/>
      </c:valAx>
      <c:valAx>
        <c:axId val="213840492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38401072"/>
        <c:crosses val="autoZero"/>
        <c:crossBetween val="midCat"/>
        <c:majorUnit val="50.0"/>
        <c:minorUnit val="1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050" baseline="0"/>
              <a:t>最寄り</a:t>
            </a:r>
            <a:r>
              <a:rPr lang="ja-JP" sz="1050" baseline="0"/>
              <a:t>港</a:t>
            </a:r>
            <a:r>
              <a:rPr lang="ja-JP" altLang="en-US" sz="1050" baseline="0"/>
              <a:t>毎</a:t>
            </a:r>
            <a:r>
              <a:rPr lang="ja-JP" sz="1050" baseline="0"/>
              <a:t>時刻潮位</a:t>
            </a:r>
          </a:p>
        </c:rich>
      </c:tx>
      <c:layout>
        <c:manualLayout>
          <c:xMode val="edge"/>
          <c:yMode val="edge"/>
          <c:x val="0.430963458293464"/>
          <c:y val="0.0371117421406024"/>
        </c:manualLayout>
      </c:layout>
      <c:overlay val="0"/>
      <c:spPr>
        <a:noFill/>
        <a:ln>
          <a:noFill/>
        </a:ln>
        <a:effectLst/>
      </c:spPr>
    </c:title>
    <c:autoTitleDeleted val="0"/>
    <c:plotArea>
      <c:layout>
        <c:manualLayout>
          <c:layoutTarget val="inner"/>
          <c:xMode val="edge"/>
          <c:yMode val="edge"/>
          <c:x val="0.032314435500043"/>
          <c:y val="0.131854275257846"/>
          <c:w val="0.933721087748883"/>
          <c:h val="0.749537063852717"/>
        </c:manualLayout>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'名瀬港　alculation, Mar.13_2021'!$C$21:$Z$21</c:f>
              <c:numCache>
                <c:formatCode>00.00</c:formatCode>
                <c:ptCount val="24"/>
                <c:pt idx="0">
                  <c:v>-0.333333333333333</c:v>
                </c:pt>
                <c:pt idx="1">
                  <c:v>0.666666666666667</c:v>
                </c:pt>
                <c:pt idx="2">
                  <c:v>1.666666666666667</c:v>
                </c:pt>
                <c:pt idx="3">
                  <c:v>2.666666666666666</c:v>
                </c:pt>
                <c:pt idx="4">
                  <c:v>3.666666666666666</c:v>
                </c:pt>
                <c:pt idx="5">
                  <c:v>4.666666666666667</c:v>
                </c:pt>
                <c:pt idx="6">
                  <c:v>5.666666666666667</c:v>
                </c:pt>
                <c:pt idx="7">
                  <c:v>6.666666666666667</c:v>
                </c:pt>
                <c:pt idx="8">
                  <c:v>7.666666666666667</c:v>
                </c:pt>
                <c:pt idx="9">
                  <c:v>8.666666666666665</c:v>
                </c:pt>
                <c:pt idx="10">
                  <c:v>9.666666666666665</c:v>
                </c:pt>
                <c:pt idx="11">
                  <c:v>10.66666666666667</c:v>
                </c:pt>
                <c:pt idx="12">
                  <c:v>11.66666666666667</c:v>
                </c:pt>
                <c:pt idx="13">
                  <c:v>12.66666666666667</c:v>
                </c:pt>
                <c:pt idx="14">
                  <c:v>13.66666666666667</c:v>
                </c:pt>
                <c:pt idx="15">
                  <c:v>14.66666666666667</c:v>
                </c:pt>
                <c:pt idx="16">
                  <c:v>15.66666666666667</c:v>
                </c:pt>
                <c:pt idx="17">
                  <c:v>16.66666666666667</c:v>
                </c:pt>
                <c:pt idx="18">
                  <c:v>17.66666666666667</c:v>
                </c:pt>
                <c:pt idx="19">
                  <c:v>18.66666666666667</c:v>
                </c:pt>
                <c:pt idx="20">
                  <c:v>19.66666666666667</c:v>
                </c:pt>
                <c:pt idx="21">
                  <c:v>20.66666666666667</c:v>
                </c:pt>
                <c:pt idx="22">
                  <c:v>21.66666666666667</c:v>
                </c:pt>
                <c:pt idx="23">
                  <c:v>22.66666666666667</c:v>
                </c:pt>
              </c:numCache>
            </c:numRef>
          </c:xVal>
          <c:yVal>
            <c:numRef>
              <c:f>'名瀬港　alculation, Mar.13_2021'!$C$22:$Z$22</c:f>
              <c:numCache>
                <c:formatCode>00.00</c:formatCode>
                <c:ptCount val="24"/>
                <c:pt idx="0">
                  <c:v>19.86</c:v>
                </c:pt>
                <c:pt idx="1">
                  <c:v>7.769999999999996</c:v>
                </c:pt>
                <c:pt idx="2">
                  <c:v>13.34999999999999</c:v>
                </c:pt>
                <c:pt idx="3">
                  <c:v>37.53</c:v>
                </c:pt>
                <c:pt idx="4">
                  <c:v>74.72999999999998</c:v>
                </c:pt>
                <c:pt idx="5">
                  <c:v>115.65</c:v>
                </c:pt>
                <c:pt idx="6">
                  <c:v>149.13</c:v>
                </c:pt>
                <c:pt idx="7">
                  <c:v>168.66</c:v>
                </c:pt>
                <c:pt idx="8">
                  <c:v>168.66</c:v>
                </c:pt>
                <c:pt idx="9">
                  <c:v>150.99</c:v>
                </c:pt>
                <c:pt idx="10">
                  <c:v>120.3</c:v>
                </c:pt>
                <c:pt idx="11">
                  <c:v>85.89</c:v>
                </c:pt>
                <c:pt idx="12">
                  <c:v>57.06</c:v>
                </c:pt>
                <c:pt idx="13">
                  <c:v>42.18</c:v>
                </c:pt>
                <c:pt idx="14">
                  <c:v>43.11</c:v>
                </c:pt>
                <c:pt idx="15">
                  <c:v>61.71</c:v>
                </c:pt>
                <c:pt idx="16">
                  <c:v>92.4</c:v>
                </c:pt>
                <c:pt idx="17">
                  <c:v>127.74</c:v>
                </c:pt>
                <c:pt idx="18">
                  <c:v>157.5</c:v>
                </c:pt>
                <c:pt idx="19">
                  <c:v>173.31</c:v>
                </c:pt>
                <c:pt idx="20">
                  <c:v>169.59</c:v>
                </c:pt>
                <c:pt idx="21">
                  <c:v>147.27</c:v>
                </c:pt>
                <c:pt idx="22">
                  <c:v>111.93</c:v>
                </c:pt>
                <c:pt idx="23">
                  <c:v>71.01</c:v>
                </c:pt>
              </c:numCache>
            </c:numRef>
          </c:yVal>
          <c:smooth val="1"/>
        </c:ser>
        <c:dLbls>
          <c:showLegendKey val="0"/>
          <c:showVal val="0"/>
          <c:showCatName val="0"/>
          <c:showSerName val="0"/>
          <c:showPercent val="0"/>
          <c:showBubbleSize val="0"/>
        </c:dLbls>
        <c:axId val="2136697168"/>
        <c:axId val="2137217280"/>
      </c:scatterChart>
      <c:valAx>
        <c:axId val="2136697168"/>
        <c:scaling>
          <c:orientation val="minMax"/>
          <c:max val="25.0"/>
          <c:min val="-1.0"/>
        </c:scaling>
        <c:delete val="0"/>
        <c:axPos val="b"/>
        <c:majorGridlines>
          <c:spPr>
            <a:ln w="9525" cap="flat" cmpd="sng" algn="ctr">
              <a:solidFill>
                <a:schemeClr val="tx1">
                  <a:lumMod val="15000"/>
                  <a:lumOff val="85000"/>
                </a:schemeClr>
              </a:solidFill>
              <a:round/>
            </a:ln>
            <a:effectLst/>
          </c:spPr>
        </c:majorGridlines>
        <c:numFmt formatCode="#,##0_ " sourceLinked="0"/>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Yu Gothic"/>
                <a:ea typeface="Yu Gothic"/>
                <a:cs typeface="Yu Gothic"/>
              </a:defRPr>
            </a:pPr>
            <a:endParaRPr lang="ja-JP"/>
          </a:p>
        </c:txPr>
        <c:crossAx val="2137217280"/>
        <c:crosses val="autoZero"/>
        <c:crossBetween val="midCat"/>
        <c:majorUnit val="1.0"/>
      </c:valAx>
      <c:valAx>
        <c:axId val="213721728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in"/>
        <c:minorTickMark val="in"/>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36697168"/>
        <c:crosses val="autoZero"/>
        <c:crossBetween val="midCat"/>
        <c:majorUnit val="50.0"/>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ja-JP"/>
              <a:t>山村港潮汐推定値比較：海保名瀬港からの改正値と海保推定値</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ja-JP"/>
        </a:p>
      </c:txPr>
    </c:title>
    <c:autoTitleDeleted val="0"/>
    <c:plotArea>
      <c:layout/>
      <c:scatterChart>
        <c:scatterStyle val="lineMarker"/>
        <c:varyColors val="0"/>
        <c:ser>
          <c:idx val="0"/>
          <c:order val="0"/>
          <c:spPr>
            <a:ln w="25400" cap="rnd">
              <a:no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trendline>
            <c:spPr>
              <a:ln w="9525" cap="rnd">
                <a:solidFill>
                  <a:schemeClr val="accent1"/>
                </a:solidFill>
              </a:ln>
              <a:effectLst/>
            </c:spPr>
            <c:trendlineType val="movingAvg"/>
            <c:period val="2"/>
            <c:dispRSqr val="0"/>
            <c:dispEq val="0"/>
          </c:trendline>
          <c:xVal>
            <c:numRef>
              <c:f>山村港の時間当たり潮位の比較!$C$14:$AX$14</c:f>
              <c:numCache>
                <c:formatCode>00.00</c:formatCode>
                <c:ptCount val="48"/>
                <c:pt idx="0">
                  <c:v>-0.333333333333333</c:v>
                </c:pt>
                <c:pt idx="1">
                  <c:v>0.0</c:v>
                </c:pt>
                <c:pt idx="2">
                  <c:v>0.666666666666667</c:v>
                </c:pt>
                <c:pt idx="3">
                  <c:v>1.0</c:v>
                </c:pt>
                <c:pt idx="4">
                  <c:v>1.666666666666667</c:v>
                </c:pt>
                <c:pt idx="5">
                  <c:v>2.0</c:v>
                </c:pt>
                <c:pt idx="6">
                  <c:v>2.666666666666666</c:v>
                </c:pt>
                <c:pt idx="7">
                  <c:v>3.0</c:v>
                </c:pt>
                <c:pt idx="8">
                  <c:v>3.666666666666666</c:v>
                </c:pt>
                <c:pt idx="9">
                  <c:v>4.0</c:v>
                </c:pt>
                <c:pt idx="10">
                  <c:v>4.666666666666667</c:v>
                </c:pt>
                <c:pt idx="11">
                  <c:v>5.0</c:v>
                </c:pt>
                <c:pt idx="12">
                  <c:v>5.666666666666667</c:v>
                </c:pt>
                <c:pt idx="13">
                  <c:v>6.0</c:v>
                </c:pt>
                <c:pt idx="14">
                  <c:v>6.666666666666667</c:v>
                </c:pt>
                <c:pt idx="15">
                  <c:v>7.0</c:v>
                </c:pt>
                <c:pt idx="16">
                  <c:v>7.666666666666667</c:v>
                </c:pt>
                <c:pt idx="17">
                  <c:v>8.0</c:v>
                </c:pt>
                <c:pt idx="18">
                  <c:v>8.666666666666665</c:v>
                </c:pt>
                <c:pt idx="19">
                  <c:v>9.0</c:v>
                </c:pt>
                <c:pt idx="20">
                  <c:v>9.666666666666665</c:v>
                </c:pt>
                <c:pt idx="21">
                  <c:v>10.0</c:v>
                </c:pt>
                <c:pt idx="22">
                  <c:v>10.66666666666667</c:v>
                </c:pt>
                <c:pt idx="23">
                  <c:v>11.0</c:v>
                </c:pt>
                <c:pt idx="24">
                  <c:v>11.66666666666667</c:v>
                </c:pt>
                <c:pt idx="25">
                  <c:v>12.0</c:v>
                </c:pt>
                <c:pt idx="26">
                  <c:v>12.66666666666667</c:v>
                </c:pt>
                <c:pt idx="27">
                  <c:v>13.0</c:v>
                </c:pt>
                <c:pt idx="28">
                  <c:v>13.66666666666667</c:v>
                </c:pt>
                <c:pt idx="29">
                  <c:v>14.0</c:v>
                </c:pt>
                <c:pt idx="30">
                  <c:v>14.66666666666667</c:v>
                </c:pt>
                <c:pt idx="31">
                  <c:v>15.0</c:v>
                </c:pt>
                <c:pt idx="32">
                  <c:v>15.66666666666667</c:v>
                </c:pt>
                <c:pt idx="33">
                  <c:v>16.0</c:v>
                </c:pt>
                <c:pt idx="34">
                  <c:v>16.66666666666667</c:v>
                </c:pt>
                <c:pt idx="35">
                  <c:v>17.0</c:v>
                </c:pt>
                <c:pt idx="36">
                  <c:v>17.66666666666667</c:v>
                </c:pt>
                <c:pt idx="37">
                  <c:v>18.0</c:v>
                </c:pt>
                <c:pt idx="38">
                  <c:v>18.66666666666667</c:v>
                </c:pt>
                <c:pt idx="39">
                  <c:v>19.0</c:v>
                </c:pt>
                <c:pt idx="40">
                  <c:v>19.66666666666667</c:v>
                </c:pt>
                <c:pt idx="41">
                  <c:v>20.0</c:v>
                </c:pt>
                <c:pt idx="42">
                  <c:v>20.66666666666667</c:v>
                </c:pt>
                <c:pt idx="43">
                  <c:v>21.0</c:v>
                </c:pt>
                <c:pt idx="44">
                  <c:v>21.66666666666667</c:v>
                </c:pt>
                <c:pt idx="45">
                  <c:v>22.0</c:v>
                </c:pt>
                <c:pt idx="46">
                  <c:v>22.66666666666667</c:v>
                </c:pt>
                <c:pt idx="47">
                  <c:v>23.0</c:v>
                </c:pt>
              </c:numCache>
            </c:numRef>
          </c:xVal>
          <c:yVal>
            <c:numRef>
              <c:f>山村港の時間当たり潮位の比較!$C$15:$AX$15</c:f>
              <c:numCache>
                <c:formatCode>00.00</c:formatCode>
                <c:ptCount val="48"/>
                <c:pt idx="0">
                  <c:v>19.86</c:v>
                </c:pt>
                <c:pt idx="1">
                  <c:v>5.0</c:v>
                </c:pt>
                <c:pt idx="2">
                  <c:v>7.769999999999996</c:v>
                </c:pt>
                <c:pt idx="3">
                  <c:v>3.0</c:v>
                </c:pt>
                <c:pt idx="4">
                  <c:v>13.34999999999999</c:v>
                </c:pt>
                <c:pt idx="5">
                  <c:v>21.0</c:v>
                </c:pt>
                <c:pt idx="6">
                  <c:v>37.53</c:v>
                </c:pt>
                <c:pt idx="7">
                  <c:v>53.0</c:v>
                </c:pt>
                <c:pt idx="8">
                  <c:v>74.72999999999998</c:v>
                </c:pt>
                <c:pt idx="9">
                  <c:v>93.0</c:v>
                </c:pt>
                <c:pt idx="10">
                  <c:v>115.65</c:v>
                </c:pt>
                <c:pt idx="11">
                  <c:v>131.0</c:v>
                </c:pt>
                <c:pt idx="12">
                  <c:v>149.13</c:v>
                </c:pt>
                <c:pt idx="13">
                  <c:v>158.0</c:v>
                </c:pt>
                <c:pt idx="14">
                  <c:v>168.66</c:v>
                </c:pt>
                <c:pt idx="15">
                  <c:v>167.0</c:v>
                </c:pt>
                <c:pt idx="16">
                  <c:v>168.66</c:v>
                </c:pt>
                <c:pt idx="17">
                  <c:v>158.0</c:v>
                </c:pt>
                <c:pt idx="18">
                  <c:v>150.99</c:v>
                </c:pt>
                <c:pt idx="19">
                  <c:v>133.0</c:v>
                </c:pt>
                <c:pt idx="20">
                  <c:v>120.3</c:v>
                </c:pt>
                <c:pt idx="21">
                  <c:v>100.0</c:v>
                </c:pt>
                <c:pt idx="22">
                  <c:v>85.89</c:v>
                </c:pt>
                <c:pt idx="23">
                  <c:v>69.0</c:v>
                </c:pt>
                <c:pt idx="24">
                  <c:v>57.06</c:v>
                </c:pt>
                <c:pt idx="25">
                  <c:v>47.0</c:v>
                </c:pt>
                <c:pt idx="26">
                  <c:v>42.18</c:v>
                </c:pt>
                <c:pt idx="27">
                  <c:v>41.0</c:v>
                </c:pt>
                <c:pt idx="28">
                  <c:v>43.11</c:v>
                </c:pt>
                <c:pt idx="29">
                  <c:v>53.0</c:v>
                </c:pt>
                <c:pt idx="30">
                  <c:v>61.71</c:v>
                </c:pt>
                <c:pt idx="31">
                  <c:v>80.0</c:v>
                </c:pt>
                <c:pt idx="32">
                  <c:v>92.4</c:v>
                </c:pt>
                <c:pt idx="33">
                  <c:v>115.0</c:v>
                </c:pt>
                <c:pt idx="34">
                  <c:v>127.74</c:v>
                </c:pt>
                <c:pt idx="35">
                  <c:v>148.0</c:v>
                </c:pt>
                <c:pt idx="36">
                  <c:v>157.5</c:v>
                </c:pt>
                <c:pt idx="37">
                  <c:v>170.0</c:v>
                </c:pt>
                <c:pt idx="38">
                  <c:v>173.31</c:v>
                </c:pt>
                <c:pt idx="39">
                  <c:v>175.0</c:v>
                </c:pt>
                <c:pt idx="40">
                  <c:v>169.59</c:v>
                </c:pt>
                <c:pt idx="41">
                  <c:v>160.0</c:v>
                </c:pt>
                <c:pt idx="42">
                  <c:v>147.27</c:v>
                </c:pt>
                <c:pt idx="43">
                  <c:v>128.0</c:v>
                </c:pt>
                <c:pt idx="44">
                  <c:v>111.93</c:v>
                </c:pt>
                <c:pt idx="45">
                  <c:v>87.0</c:v>
                </c:pt>
                <c:pt idx="46">
                  <c:v>71.01</c:v>
                </c:pt>
                <c:pt idx="47">
                  <c:v>46.0</c:v>
                </c:pt>
              </c:numCache>
            </c:numRef>
          </c:yVal>
          <c:smooth val="0"/>
        </c:ser>
        <c:dLbls>
          <c:showLegendKey val="0"/>
          <c:showVal val="0"/>
          <c:showCatName val="0"/>
          <c:showSerName val="0"/>
          <c:showPercent val="0"/>
          <c:showBubbleSize val="0"/>
        </c:dLbls>
        <c:axId val="2140077904"/>
        <c:axId val="-2117647744"/>
      </c:scatterChart>
      <c:valAx>
        <c:axId val="2140077904"/>
        <c:scaling>
          <c:orientation val="minMax"/>
          <c:max val="24.0"/>
          <c:min val="0.0"/>
        </c:scaling>
        <c:delete val="0"/>
        <c:axPos val="b"/>
        <c:majorGridlines>
          <c:spPr>
            <a:ln w="9525" cap="flat" cmpd="sng" algn="ctr">
              <a:solidFill>
                <a:schemeClr val="accent1"/>
              </a:solidFill>
              <a:round/>
            </a:ln>
            <a:effectLst/>
          </c:spPr>
        </c:majorGridlines>
        <c:majorTickMark val="out"/>
        <c:minorTickMark val="out"/>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2117647744"/>
        <c:crosses val="autoZero"/>
        <c:crossBetween val="midCat"/>
        <c:majorUnit val="1.0"/>
      </c:valAx>
      <c:valAx>
        <c:axId val="-2117647744"/>
        <c:scaling>
          <c:orientation val="minMax"/>
          <c:max val="200.0"/>
        </c:scaling>
        <c:delete val="0"/>
        <c:axPos val="l"/>
        <c:majorGridlines>
          <c:spPr>
            <a:ln w="9525" cap="flat" cmpd="sng" algn="ctr">
              <a:solidFill>
                <a:schemeClr val="tx2">
                  <a:lumMod val="15000"/>
                  <a:lumOff val="85000"/>
                </a:schemeClr>
              </a:solidFill>
              <a:round/>
            </a:ln>
            <a:effectLst/>
          </c:spPr>
        </c:majorGridlines>
        <c:majorTickMark val="out"/>
        <c:minorTickMark val="out"/>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ja-JP"/>
          </a:p>
        </c:txPr>
        <c:crossAx val="2140077904"/>
        <c:crosses val="autoZero"/>
        <c:crossBetween val="midCat"/>
        <c:majorUnit val="10.0"/>
        <c:minorUnit val="5.0"/>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1"/>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ja-JP"/>
              <a:t>海保の山村港推定値</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scatterChart>
        <c:scatterStyle val="smoothMarker"/>
        <c:varyColors val="0"/>
        <c:ser>
          <c:idx val="0"/>
          <c:order val="0"/>
          <c:spPr>
            <a:ln w="22225" cap="rnd">
              <a:solidFill>
                <a:schemeClr val="accent1"/>
              </a:solidFill>
              <a:round/>
            </a:ln>
            <a:effectLst/>
          </c:spPr>
          <c:marker>
            <c:symbol val="diamond"/>
            <c:size val="6"/>
            <c:spPr>
              <a:solidFill>
                <a:schemeClr val="accent1"/>
              </a:solidFill>
              <a:ln w="9525">
                <a:solidFill>
                  <a:schemeClr val="accent1"/>
                </a:solidFill>
                <a:round/>
              </a:ln>
              <a:effectLst/>
            </c:spPr>
          </c:marker>
          <c:trendline>
            <c:spPr>
              <a:ln w="9525" cap="rnd">
                <a:solidFill>
                  <a:schemeClr val="accent1"/>
                </a:solidFill>
              </a:ln>
              <a:effectLst/>
            </c:spPr>
            <c:trendlineType val="power"/>
            <c:dispRSqr val="0"/>
            <c:dispEq val="0"/>
          </c:trendline>
          <c:xVal>
            <c:numRef>
              <c:f>山村港の時間当たり潮位の比較!$C$10:$Z$10</c:f>
              <c:numCache>
                <c:formatCode>00.00</c:formatCode>
                <c:ptCount val="24"/>
                <c:pt idx="0">
                  <c:v>0.0</c:v>
                </c:pt>
                <c:pt idx="1">
                  <c:v>1.0</c:v>
                </c:pt>
                <c:pt idx="2">
                  <c:v>2.0</c:v>
                </c:pt>
                <c:pt idx="3">
                  <c:v>3.0</c:v>
                </c:pt>
                <c:pt idx="4">
                  <c:v>4.0</c:v>
                </c:pt>
                <c:pt idx="5">
                  <c:v>5.0</c:v>
                </c:pt>
                <c:pt idx="6">
                  <c:v>6.0</c:v>
                </c:pt>
                <c:pt idx="7">
                  <c:v>7.0</c:v>
                </c:pt>
                <c:pt idx="8">
                  <c:v>8.0</c:v>
                </c:pt>
                <c:pt idx="9">
                  <c:v>9.0</c:v>
                </c:pt>
                <c:pt idx="10">
                  <c:v>10.0</c:v>
                </c:pt>
                <c:pt idx="11">
                  <c:v>11.0</c:v>
                </c:pt>
                <c:pt idx="12">
                  <c:v>12.0</c:v>
                </c:pt>
                <c:pt idx="13">
                  <c:v>13.0</c:v>
                </c:pt>
                <c:pt idx="14">
                  <c:v>14.0</c:v>
                </c:pt>
                <c:pt idx="15">
                  <c:v>15.0</c:v>
                </c:pt>
                <c:pt idx="16">
                  <c:v>16.0</c:v>
                </c:pt>
                <c:pt idx="17">
                  <c:v>17.0</c:v>
                </c:pt>
                <c:pt idx="18">
                  <c:v>18.0</c:v>
                </c:pt>
                <c:pt idx="19">
                  <c:v>19.0</c:v>
                </c:pt>
                <c:pt idx="20">
                  <c:v>20.0</c:v>
                </c:pt>
                <c:pt idx="21">
                  <c:v>21.0</c:v>
                </c:pt>
                <c:pt idx="22">
                  <c:v>22.0</c:v>
                </c:pt>
                <c:pt idx="23">
                  <c:v>23.0</c:v>
                </c:pt>
              </c:numCache>
            </c:numRef>
          </c:xVal>
          <c:yVal>
            <c:numRef>
              <c:f>山村港の時間当たり潮位の比較!$C$11:$Z$11</c:f>
              <c:numCache>
                <c:formatCode>00.00</c:formatCode>
                <c:ptCount val="24"/>
                <c:pt idx="0">
                  <c:v>5.0</c:v>
                </c:pt>
                <c:pt idx="1">
                  <c:v>3.0</c:v>
                </c:pt>
                <c:pt idx="2">
                  <c:v>21.0</c:v>
                </c:pt>
                <c:pt idx="3">
                  <c:v>53.0</c:v>
                </c:pt>
                <c:pt idx="4">
                  <c:v>93.0</c:v>
                </c:pt>
                <c:pt idx="5">
                  <c:v>131.0</c:v>
                </c:pt>
                <c:pt idx="6">
                  <c:v>158.0</c:v>
                </c:pt>
                <c:pt idx="7">
                  <c:v>167.0</c:v>
                </c:pt>
                <c:pt idx="8">
                  <c:v>158.0</c:v>
                </c:pt>
                <c:pt idx="9">
                  <c:v>133.0</c:v>
                </c:pt>
                <c:pt idx="10">
                  <c:v>100.0</c:v>
                </c:pt>
                <c:pt idx="11">
                  <c:v>69.0</c:v>
                </c:pt>
                <c:pt idx="12">
                  <c:v>47.0</c:v>
                </c:pt>
                <c:pt idx="13">
                  <c:v>41.0</c:v>
                </c:pt>
                <c:pt idx="14">
                  <c:v>53.0</c:v>
                </c:pt>
                <c:pt idx="15">
                  <c:v>80.0</c:v>
                </c:pt>
                <c:pt idx="16">
                  <c:v>115.0</c:v>
                </c:pt>
                <c:pt idx="17">
                  <c:v>148.0</c:v>
                </c:pt>
                <c:pt idx="18">
                  <c:v>170.0</c:v>
                </c:pt>
                <c:pt idx="19">
                  <c:v>175.0</c:v>
                </c:pt>
                <c:pt idx="20">
                  <c:v>160.0</c:v>
                </c:pt>
                <c:pt idx="21">
                  <c:v>128.0</c:v>
                </c:pt>
                <c:pt idx="22">
                  <c:v>87.0</c:v>
                </c:pt>
                <c:pt idx="23">
                  <c:v>46.0</c:v>
                </c:pt>
              </c:numCache>
            </c:numRef>
          </c:yVal>
          <c:smooth val="1"/>
        </c:ser>
        <c:dLbls>
          <c:showLegendKey val="0"/>
          <c:showVal val="0"/>
          <c:showCatName val="0"/>
          <c:showSerName val="0"/>
          <c:showPercent val="0"/>
          <c:showBubbleSize val="0"/>
        </c:dLbls>
        <c:axId val="2142248832"/>
        <c:axId val="1668615456"/>
      </c:scatterChart>
      <c:valAx>
        <c:axId val="2142248832"/>
        <c:scaling>
          <c:orientation val="minMax"/>
          <c:max val="23.0"/>
          <c:min val="0.0"/>
        </c:scaling>
        <c:delete val="0"/>
        <c:axPos val="b"/>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all" spc="120" normalizeH="0" baseline="0">
                <a:solidFill>
                  <a:schemeClr val="tx1">
                    <a:lumMod val="65000"/>
                    <a:lumOff val="35000"/>
                  </a:schemeClr>
                </a:solidFill>
                <a:latin typeface="+mn-lt"/>
                <a:ea typeface="+mn-ea"/>
                <a:cs typeface="+mn-cs"/>
              </a:defRPr>
            </a:pPr>
            <a:endParaRPr lang="ja-JP"/>
          </a:p>
        </c:txPr>
        <c:crossAx val="1668615456"/>
        <c:crosses val="autoZero"/>
        <c:crossBetween val="midCat"/>
        <c:majorUnit val="1.0"/>
      </c:valAx>
      <c:valAx>
        <c:axId val="1668615456"/>
        <c:scaling>
          <c:orientation val="minMax"/>
        </c:scaling>
        <c:delete val="0"/>
        <c:axPos val="l"/>
        <c:majorGridlines>
          <c:spPr>
            <a:ln w="9525" cap="flat" cmpd="sng" algn="ctr">
              <a:solidFill>
                <a:schemeClr val="tx1">
                  <a:lumMod val="15000"/>
                  <a:lumOff val="85000"/>
                </a:schemeClr>
              </a:solidFill>
              <a:round/>
            </a:ln>
            <a:effectLst/>
          </c:spPr>
        </c:majorGridlines>
        <c:majorTickMark val="out"/>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2142248832"/>
        <c:crosses val="autoZero"/>
        <c:crossBetween val="midCat"/>
        <c:majorUnit val="10.0"/>
        <c:minorUnit val="2.0"/>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1">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chart" Target="../charts/chart13.xml"/><Relationship Id="rId2"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 Id="rId2" Type="http://schemas.openxmlformats.org/officeDocument/2006/relationships/chart" Target="../charts/chart3.xml"/><Relationship Id="rId3"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 Id="rId3"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 Id="rId2"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chart" Target="../charts/chart11.xml"/><Relationship Id="rId2"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chart" Target="../charts/chart12.xml"/><Relationship Id="rId2"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88692</xdr:colOff>
      <xdr:row>0</xdr:row>
      <xdr:rowOff>43930</xdr:rowOff>
    </xdr:from>
    <xdr:ext cx="7670800" cy="2298700"/>
    <xdr:sp macro="" textlink="">
      <xdr:nvSpPr>
        <xdr:cNvPr id="2" name="テキスト ボックス 1"/>
        <xdr:cNvSpPr txBox="1"/>
      </xdr:nvSpPr>
      <xdr:spPr>
        <a:xfrm>
          <a:off x="88692" y="43930"/>
          <a:ext cx="7670800" cy="2298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次のスプレッドシートへのデータ入力の準備をこのシートで実施する。徳之島山村港の</a:t>
          </a:r>
          <a:endParaRPr kumimoji="1" lang="en-US" altLang="ja-JP" sz="1400"/>
        </a:p>
        <a:p>
          <a:r>
            <a:rPr kumimoji="1" lang="en-US" altLang="ja-JP" sz="1400"/>
            <a:t>Mar.</a:t>
          </a:r>
          <a:r>
            <a:rPr kumimoji="1" lang="en-US" altLang="ja-JP" sz="1400" baseline="0"/>
            <a:t> 13, 14, 16, 17</a:t>
          </a:r>
          <a:r>
            <a:rPr kumimoji="1" lang="en-US" altLang="ja-JP" sz="1400"/>
            <a:t>, 2021</a:t>
          </a:r>
          <a:r>
            <a:rPr kumimoji="1" lang="ja-JP" altLang="en-US" sz="1400"/>
            <a:t>の観測基準面表示の潮位を次のサイトから求める。</a:t>
          </a:r>
          <a:endParaRPr kumimoji="1" lang="en-US" altLang="ja-JP" sz="1400"/>
        </a:p>
        <a:p>
          <a:r>
            <a:rPr kumimoji="1" lang="en-US" altLang="ja-JP" sz="1400"/>
            <a:t>4</a:t>
          </a:r>
          <a:r>
            <a:rPr kumimoji="1" lang="ja-JP" altLang="en-US" sz="1400"/>
            <a:t>月</a:t>
          </a:r>
          <a:r>
            <a:rPr kumimoji="1" lang="en-US" altLang="ja-JP" sz="1400"/>
            <a:t>20</a:t>
          </a:r>
          <a:r>
            <a:rPr kumimoji="1" lang="ja-JP" altLang="en-US" sz="1400"/>
            <a:t>日頃，確定値が出る。本日</a:t>
          </a:r>
          <a:r>
            <a:rPr kumimoji="1" lang="en-US" altLang="ja-JP" sz="1400"/>
            <a:t>Apr.</a:t>
          </a:r>
          <a:r>
            <a:rPr kumimoji="1" lang="en-US" altLang="ja-JP" sz="1400" baseline="0"/>
            <a:t> 1</a:t>
          </a:r>
          <a:r>
            <a:rPr kumimoji="1" lang="ja-JP" altLang="en-US" sz="1400" baseline="0"/>
            <a:t>ではまだ速報値である。</a:t>
          </a:r>
          <a:endParaRPr kumimoji="1" lang="en-US" altLang="ja-JP" sz="1400" baseline="0"/>
        </a:p>
        <a:p>
          <a:r>
            <a:rPr lang="ja-JP" altLang="en-US" sz="1100" b="0" i="0" u="sng">
              <a:solidFill>
                <a:schemeClr val="tx1"/>
              </a:solidFill>
              <a:effectLst/>
              <a:latin typeface="+mn-lt"/>
              <a:ea typeface="+mn-ea"/>
              <a:cs typeface="+mn-cs"/>
              <a:hlinkClick xmlns:r="http://schemas.openxmlformats.org/officeDocument/2006/relationships" r:id=""/>
            </a:rPr>
            <a:t>ホーム</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各種データ・資料</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海洋の健康診断表</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潮汐・海面水位に関する診断表、データ</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潮汐観測資料（速報値）</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a:solidFill>
                <a:schemeClr val="tx1"/>
              </a:solidFill>
              <a:effectLst/>
              <a:latin typeface="+mn-lt"/>
              <a:ea typeface="+mn-ea"/>
              <a:cs typeface="+mn-cs"/>
            </a:rPr>
            <a:t>潮汐観測資料（速報値）</a:t>
          </a:r>
          <a:r>
            <a:rPr lang="en-US" altLang="ja-JP" sz="1100" b="0" i="0">
              <a:solidFill>
                <a:schemeClr val="tx1"/>
              </a:solidFill>
              <a:effectLst/>
              <a:latin typeface="+mn-lt"/>
              <a:ea typeface="+mn-ea"/>
              <a:cs typeface="+mn-cs"/>
            </a:rPr>
            <a:t>2021</a:t>
          </a:r>
          <a:r>
            <a:rPr lang="ja-JP" altLang="en-US" sz="1100" b="0" i="0">
              <a:solidFill>
                <a:schemeClr val="tx1"/>
              </a:solidFill>
              <a:effectLst/>
              <a:latin typeface="+mn-lt"/>
              <a:ea typeface="+mn-ea"/>
              <a:cs typeface="+mn-cs"/>
            </a:rPr>
            <a:t>年</a:t>
          </a:r>
          <a:r>
            <a:rPr lang="en-US" altLang="ja-JP" sz="1100" b="0" i="0">
              <a:solidFill>
                <a:schemeClr val="tx1"/>
              </a:solidFill>
              <a:effectLst/>
              <a:latin typeface="+mn-lt"/>
              <a:ea typeface="+mn-ea"/>
              <a:cs typeface="+mn-cs"/>
            </a:rPr>
            <a:t>3</a:t>
          </a:r>
          <a:r>
            <a:rPr lang="ja-JP" altLang="en-US" sz="1100" b="0" i="0">
              <a:solidFill>
                <a:schemeClr val="tx1"/>
              </a:solidFill>
              <a:effectLst/>
              <a:latin typeface="+mn-lt"/>
              <a:ea typeface="+mn-ea"/>
              <a:cs typeface="+mn-cs"/>
            </a:rPr>
            <a:t>月　奄美</a:t>
          </a:r>
          <a:endParaRPr lang="en-US" altLang="ja-JP" sz="1100" b="0" i="0">
            <a:solidFill>
              <a:schemeClr val="tx1"/>
            </a:solidFill>
            <a:effectLst/>
            <a:latin typeface="+mn-lt"/>
            <a:ea typeface="+mn-ea"/>
            <a:cs typeface="+mn-cs"/>
          </a:endParaRPr>
        </a:p>
        <a:p>
          <a:r>
            <a:rPr lang="en-US" altLang="ja-JP" sz="1100" b="0" i="0">
              <a:solidFill>
                <a:schemeClr val="tx1"/>
              </a:solidFill>
              <a:effectLst/>
              <a:latin typeface="+mn-lt"/>
              <a:ea typeface="+mn-ea"/>
              <a:cs typeface="+mn-cs"/>
            </a:rPr>
            <a:t>http://www.data.jma.go.jp/gmd/kaiyou/db/tide/sokuho/genbo.php?stn=O9&amp;ym=202103&amp;G_HOUR=on&amp;GRAPH1=on&amp;LV=DL</a:t>
          </a:r>
          <a:endParaRPr lang="ja-JP" altLang="en-US" sz="1100" b="0" i="0">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tx1"/>
            </a:solidFill>
            <a:effectLst/>
            <a:latin typeface="+mn-lt"/>
            <a:ea typeface="+mn-ea"/>
            <a:cs typeface="+mn-cs"/>
          </a:endParaRPr>
        </a:p>
        <a:p>
          <a:endParaRPr lang="ja-JP" altLang="en-US" sz="1100" b="0" i="0" u="none" strike="noStrike">
            <a:solidFill>
              <a:schemeClr val="tx1"/>
            </a:solidFill>
            <a:effectLst/>
            <a:latin typeface="+mn-lt"/>
            <a:ea typeface="+mn-ea"/>
            <a:cs typeface="+mn-cs"/>
          </a:endParaRPr>
        </a:p>
      </xdr:txBody>
    </xdr:sp>
    <xdr:clientData/>
  </xdr:oneCellAnchor>
  <xdr:twoCellAnchor editAs="oneCell">
    <xdr:from>
      <xdr:col>1</xdr:col>
      <xdr:colOff>0</xdr:colOff>
      <xdr:row>27</xdr:row>
      <xdr:rowOff>0</xdr:rowOff>
    </xdr:from>
    <xdr:to>
      <xdr:col>1</xdr:col>
      <xdr:colOff>304800</xdr:colOff>
      <xdr:row>28</xdr:row>
      <xdr:rowOff>74640</xdr:rowOff>
    </xdr:to>
    <xdr:sp macro="" textlink="">
      <xdr:nvSpPr>
        <xdr:cNvPr id="124934" name="AutoShape 6" descr="（新月）"/>
        <xdr:cNvSpPr>
          <a:spLocks noChangeAspect="1" noChangeArrowheads="1"/>
        </xdr:cNvSpPr>
      </xdr:nvSpPr>
      <xdr:spPr bwMode="auto">
        <a:xfrm>
          <a:off x="558800" y="6337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editAs="oneCell">
    <xdr:from>
      <xdr:col>1</xdr:col>
      <xdr:colOff>0</xdr:colOff>
      <xdr:row>51</xdr:row>
      <xdr:rowOff>0</xdr:rowOff>
    </xdr:from>
    <xdr:to>
      <xdr:col>1</xdr:col>
      <xdr:colOff>304800</xdr:colOff>
      <xdr:row>52</xdr:row>
      <xdr:rowOff>74640</xdr:rowOff>
    </xdr:to>
    <xdr:sp macro="" textlink="">
      <xdr:nvSpPr>
        <xdr:cNvPr id="4" name="AutoShape 6" descr="（新月）"/>
        <xdr:cNvSpPr>
          <a:spLocks noChangeAspect="1" noChangeArrowheads="1"/>
        </xdr:cNvSpPr>
      </xdr:nvSpPr>
      <xdr:spPr bwMode="auto">
        <a:xfrm>
          <a:off x="558800" y="6337300"/>
          <a:ext cx="304800" cy="30480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oneCellAnchor>
    <xdr:from>
      <xdr:col>19</xdr:col>
      <xdr:colOff>208197</xdr:colOff>
      <xdr:row>21</xdr:row>
      <xdr:rowOff>208591</xdr:rowOff>
    </xdr:from>
    <xdr:ext cx="4080655" cy="1967065"/>
    <xdr:sp macro="" textlink="">
      <xdr:nvSpPr>
        <xdr:cNvPr id="5" name="テキスト ボックス 4"/>
        <xdr:cNvSpPr txBox="1"/>
      </xdr:nvSpPr>
      <xdr:spPr>
        <a:xfrm>
          <a:off x="11461230" y="5080394"/>
          <a:ext cx="4080655" cy="1967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t>満潮と干潮のデータは，気象庁のサイトでは観測値ではなくて</a:t>
          </a:r>
          <a:endParaRPr kumimoji="1" lang="en-US" altLang="ja-JP" sz="1100" baseline="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t>予測値から得られる</a:t>
          </a:r>
          <a:endParaRPr lang="en-US" altLang="ja-JP" sz="1100" b="0" i="0" u="sng">
            <a:solidFill>
              <a:schemeClr val="tx1"/>
            </a:solidFill>
            <a:effectLst/>
            <a:latin typeface="+mn-lt"/>
            <a:ea typeface="+mn-ea"/>
            <a:cs typeface="+mn-cs"/>
            <a:hlinkClick xmlns:r="http://schemas.openxmlformats.org/officeDocument/2006/relationships" r:id=""/>
          </a:endParaRPr>
        </a:p>
        <a:p>
          <a:r>
            <a:rPr lang="ja-JP" altLang="en-US" sz="1100" b="0" i="0" u="sng">
              <a:solidFill>
                <a:schemeClr val="tx1"/>
              </a:solidFill>
              <a:effectLst/>
              <a:latin typeface="+mn-lt"/>
              <a:ea typeface="+mn-ea"/>
              <a:cs typeface="+mn-cs"/>
              <a:hlinkClick xmlns:r="http://schemas.openxmlformats.org/officeDocument/2006/relationships" r:id=""/>
            </a:rPr>
            <a:t>ホーム</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各種データ・資料</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海洋の健康診断表</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潮汐・海面水位に関する診断表、データ</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潮位表</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a:solidFill>
                <a:schemeClr val="tx1"/>
              </a:solidFill>
              <a:effectLst/>
              <a:latin typeface="+mn-lt"/>
              <a:ea typeface="+mn-ea"/>
              <a:cs typeface="+mn-cs"/>
            </a:rPr>
            <a:t>潮位表　奄美</a:t>
          </a:r>
          <a:r>
            <a:rPr lang="en-US" altLang="ja-JP" sz="1100" b="0" i="0">
              <a:solidFill>
                <a:schemeClr val="tx1"/>
              </a:solidFill>
              <a:effectLst/>
              <a:latin typeface="+mn-lt"/>
              <a:ea typeface="+mn-ea"/>
              <a:cs typeface="+mn-cs"/>
            </a:rPr>
            <a:t> </a:t>
          </a:r>
          <a:r>
            <a:rPr lang="ja-JP" altLang="en-US" sz="1100" b="0" i="0">
              <a:solidFill>
                <a:schemeClr val="tx1"/>
              </a:solidFill>
              <a:effectLst/>
              <a:latin typeface="+mn-lt"/>
              <a:ea typeface="+mn-ea"/>
              <a:cs typeface="+mn-cs"/>
            </a:rPr>
            <a:t>　</a:t>
          </a:r>
          <a:r>
            <a:rPr lang="ja-JP" altLang="en-US" sz="1100" b="0" i="0">
              <a:solidFill>
                <a:srgbClr val="FF0000"/>
              </a:solidFill>
              <a:effectLst/>
              <a:latin typeface="+mn-lt"/>
              <a:ea typeface="+mn-ea"/>
              <a:cs typeface="+mn-cs"/>
            </a:rPr>
            <a:t>今年は潮位表基準面表示になっている。</a:t>
          </a:r>
          <a:endParaRPr lang="en-US" altLang="ja-JP" sz="1100" b="0" i="0">
            <a:solidFill>
              <a:srgbClr val="FF0000"/>
            </a:solidFill>
            <a:effectLst/>
            <a:latin typeface="+mn-lt"/>
            <a:ea typeface="+mn-ea"/>
            <a:cs typeface="+mn-cs"/>
          </a:endParaRPr>
        </a:p>
        <a:p>
          <a:r>
            <a:rPr lang="en-US" altLang="ja-JP" sz="1100" b="0" i="0">
              <a:solidFill>
                <a:schemeClr val="tx1"/>
              </a:solidFill>
              <a:effectLst/>
              <a:latin typeface="+mn-lt"/>
              <a:ea typeface="+mn-ea"/>
              <a:cs typeface="+mn-cs"/>
            </a:rPr>
            <a:t>http://www.data.jma.go.jp/kaiyou/db/tide/suisan/suisan.php</a:t>
          </a:r>
          <a:endParaRPr lang="ja-JP" altLang="en-US" sz="1100" b="0" i="0">
            <a:solidFill>
              <a:schemeClr val="tx1"/>
            </a:solidFill>
            <a:effectLst/>
            <a:latin typeface="+mn-lt"/>
            <a:ea typeface="+mn-ea"/>
            <a:cs typeface="+mn-cs"/>
          </a:endParaRPr>
        </a:p>
        <a:p>
          <a:endParaRPr lang="en-US" altLang="ja-JP" sz="1100" b="0" i="0">
            <a:solidFill>
              <a:schemeClr val="tx1"/>
            </a:solidFill>
            <a:effectLst/>
            <a:latin typeface="+mn-lt"/>
            <a:ea typeface="+mn-ea"/>
            <a:cs typeface="+mn-cs"/>
          </a:endParaRPr>
        </a:p>
        <a:p>
          <a:endParaRPr kumimoji="1" lang="ja-JP" altLang="en-US" sz="1100"/>
        </a:p>
      </xdr:txBody>
    </xdr:sp>
    <xdr:clientData/>
  </xdr:oneCellAnchor>
  <xdr:twoCellAnchor editAs="oneCell">
    <xdr:from>
      <xdr:col>1</xdr:col>
      <xdr:colOff>0</xdr:colOff>
      <xdr:row>51</xdr:row>
      <xdr:rowOff>0</xdr:rowOff>
    </xdr:from>
    <xdr:to>
      <xdr:col>1</xdr:col>
      <xdr:colOff>304800</xdr:colOff>
      <xdr:row>52</xdr:row>
      <xdr:rowOff>74640</xdr:rowOff>
    </xdr:to>
    <xdr:sp macro="" textlink="">
      <xdr:nvSpPr>
        <xdr:cNvPr id="7" name="AutoShape 6" descr="（新月）"/>
        <xdr:cNvSpPr>
          <a:spLocks noChangeAspect="1" noChangeArrowheads="1"/>
        </xdr:cNvSpPr>
      </xdr:nvSpPr>
      <xdr:spPr bwMode="auto">
        <a:xfrm>
          <a:off x="557850" y="6207570"/>
          <a:ext cx="304800" cy="300154"/>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oneCellAnchor>
    <xdr:from>
      <xdr:col>12</xdr:col>
      <xdr:colOff>660400</xdr:colOff>
      <xdr:row>8</xdr:row>
      <xdr:rowOff>193040</xdr:rowOff>
    </xdr:from>
    <xdr:ext cx="4557658" cy="496674"/>
    <xdr:sp macro="" textlink="">
      <xdr:nvSpPr>
        <xdr:cNvPr id="6" name="テキスト ボックス 5"/>
        <xdr:cNvSpPr txBox="1"/>
      </xdr:nvSpPr>
      <xdr:spPr>
        <a:xfrm>
          <a:off x="7843520" y="2062480"/>
          <a:ext cx="4557658" cy="4966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標高は東京湾の中等潮位との関係である。</a:t>
          </a:r>
          <a:endParaRPr kumimoji="1" lang="en-US" altLang="ja-JP" sz="1100"/>
        </a:p>
        <a:p>
          <a:r>
            <a:rPr kumimoji="1" lang="ja-JP" altLang="en-US" sz="1100"/>
            <a:t>地形学的には直接関わりが無いが，基準レベルとしての意味はある。</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1</xdr:col>
      <xdr:colOff>117231</xdr:colOff>
      <xdr:row>7</xdr:row>
      <xdr:rowOff>78154</xdr:rowOff>
    </xdr:from>
    <xdr:to>
      <xdr:col>11</xdr:col>
      <xdr:colOff>273538</xdr:colOff>
      <xdr:row>40</xdr:row>
      <xdr:rowOff>97692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117593</xdr:colOff>
      <xdr:row>7</xdr:row>
      <xdr:rowOff>105834</xdr:rowOff>
    </xdr:from>
    <xdr:to>
      <xdr:col>20</xdr:col>
      <xdr:colOff>885727</xdr:colOff>
      <xdr:row>36</xdr:row>
      <xdr:rowOff>2917</xdr:rowOff>
    </xdr:to>
    <xdr:pic>
      <xdr:nvPicPr>
        <xdr:cNvPr id="3" name="図 2"/>
        <xdr:cNvPicPr>
          <a:picLocks noChangeAspect="1"/>
        </xdr:cNvPicPr>
      </xdr:nvPicPr>
      <xdr:blipFill>
        <a:blip xmlns:r="http://schemas.openxmlformats.org/officeDocument/2006/relationships" r:embed="rId2"/>
        <a:stretch>
          <a:fillRect/>
        </a:stretch>
      </xdr:blipFill>
      <xdr:spPr>
        <a:xfrm>
          <a:off x="15509993" y="1706034"/>
          <a:ext cx="11029734" cy="6602683"/>
        </a:xfrm>
        <a:prstGeom prst="rect">
          <a:avLst/>
        </a:prstGeom>
      </xdr:spPr>
    </xdr:pic>
    <xdr:clientData/>
  </xdr:twoCellAnchor>
  <xdr:oneCellAnchor>
    <xdr:from>
      <xdr:col>20</xdr:col>
      <xdr:colOff>1257301</xdr:colOff>
      <xdr:row>28</xdr:row>
      <xdr:rowOff>25400</xdr:rowOff>
    </xdr:from>
    <xdr:ext cx="5118100" cy="2664832"/>
    <xdr:sp macro="" textlink="">
      <xdr:nvSpPr>
        <xdr:cNvPr id="4" name="テキスト ボックス 3"/>
        <xdr:cNvSpPr txBox="1"/>
      </xdr:nvSpPr>
      <xdr:spPr>
        <a:xfrm>
          <a:off x="26911301" y="6502400"/>
          <a:ext cx="5118100" cy="2664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a:t>
          </a:r>
          <a:r>
            <a:rPr kumimoji="1" lang="ja-JP" altLang="en-US" sz="1400">
              <a:solidFill>
                <a:srgbClr val="FF0000"/>
              </a:solidFill>
            </a:rPr>
            <a:t>画像での読み</a:t>
          </a:r>
          <a:r>
            <a:rPr kumimoji="1" lang="ja-JP" altLang="en-US" sz="1400"/>
            <a:t>については，各自の手法があろう。ぼくはエクセルグラフを画像出力して，それをイラレに取り込み，</a:t>
          </a:r>
          <a:endParaRPr kumimoji="1" lang="en-US" altLang="ja-JP" sz="1400"/>
        </a:p>
        <a:p>
          <a:r>
            <a:rPr kumimoji="1" lang="ja-JP" altLang="en-US" sz="1400"/>
            <a:t>　</a:t>
          </a:r>
          <a:r>
            <a:rPr kumimoji="1" lang="en-US" altLang="ja-JP" sz="1400"/>
            <a:t>T1-T2</a:t>
          </a:r>
          <a:r>
            <a:rPr kumimoji="1" lang="ja-JP" altLang="en-US" sz="1400"/>
            <a:t>間に水平線分を描き，</a:t>
          </a:r>
          <a:r>
            <a:rPr kumimoji="1" lang="en-US" altLang="ja-JP" sz="1400"/>
            <a:t>(Ta-T1)</a:t>
          </a:r>
          <a:r>
            <a:rPr kumimoji="1" lang="ja-JP" altLang="en-US" sz="1400"/>
            <a:t>比を掛けて，</a:t>
          </a:r>
          <a:r>
            <a:rPr kumimoji="1" lang="en-US" altLang="ja-JP" sz="1400"/>
            <a:t>T1-Ta</a:t>
          </a:r>
          <a:r>
            <a:rPr kumimoji="1" lang="ja-JP" altLang="en-US" sz="1400"/>
            <a:t>間の水平線分を求めて，左図の赤色の破線で示した</a:t>
          </a:r>
          <a:r>
            <a:rPr kumimoji="1" lang="en-US" altLang="ja-JP" sz="1400"/>
            <a:t>Ta</a:t>
          </a:r>
          <a:r>
            <a:rPr kumimoji="1" lang="ja-JP" altLang="en-US" sz="1400"/>
            <a:t>に対応する垂直線分と潮汐カーブの交点である</a:t>
          </a:r>
          <a:r>
            <a:rPr kumimoji="1" lang="en-US" altLang="ja-JP" sz="1400"/>
            <a:t>P</a:t>
          </a:r>
          <a:r>
            <a:rPr kumimoji="1" lang="en-US" altLang="ja-JP" sz="1400" baseline="0"/>
            <a:t> (xa, ya)</a:t>
          </a:r>
          <a:r>
            <a:rPr kumimoji="1" lang="ja-JP" altLang="en-US" sz="1400" baseline="0"/>
            <a:t>を図化しておく。</a:t>
          </a:r>
          <a:endParaRPr kumimoji="1" lang="en-US" altLang="ja-JP" sz="1400" baseline="0"/>
        </a:p>
        <a:p>
          <a:r>
            <a:rPr kumimoji="1" lang="ja-JP" altLang="en-US" sz="1400" baseline="0"/>
            <a:t>　その結果得られたイラレ図を画像出力して，</a:t>
          </a:r>
          <a:r>
            <a:rPr kumimoji="1" lang="en-US" altLang="ja-JP" sz="1400" baseline="0"/>
            <a:t>Photoshop</a:t>
          </a:r>
          <a:r>
            <a:rPr kumimoji="1" lang="ja-JP" altLang="en-US" sz="1400" baseline="0"/>
            <a:t>または</a:t>
          </a:r>
          <a:r>
            <a:rPr kumimoji="1" lang="en-US" altLang="ja-JP" sz="1400" baseline="0"/>
            <a:t>GIMP</a:t>
          </a:r>
          <a:r>
            <a:rPr kumimoji="1" lang="ja-JP" altLang="en-US" sz="1400" baseline="0"/>
            <a:t>で見て，上記パラメータの，すべての画像読み値を求めて，その結果を上記の黄色で塗色したセルに入力する。</a:t>
          </a:r>
          <a:endParaRPr kumimoji="1" lang="en-US" altLang="ja-JP" sz="1400" baseline="0"/>
        </a:p>
        <a:p>
          <a:r>
            <a:rPr kumimoji="1" lang="ja-JP" altLang="en-US" sz="1400" baseline="0"/>
            <a:t>　なお，上記では，パラメータ</a:t>
          </a:r>
          <a:r>
            <a:rPr kumimoji="1" lang="en-US" altLang="ja-JP" sz="1400" baseline="0"/>
            <a:t>xa</a:t>
          </a:r>
          <a:r>
            <a:rPr kumimoji="1" lang="ja-JP" altLang="en-US" sz="1400" baseline="0"/>
            <a:t>は計算で出しているが，ぼくはイラレの作業を実施するので，この結果は不要ではある。</a:t>
          </a:r>
          <a:endParaRPr kumimoji="1" lang="en-US" altLang="ja-JP"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88692</xdr:colOff>
      <xdr:row>0</xdr:row>
      <xdr:rowOff>43930</xdr:rowOff>
    </xdr:from>
    <xdr:ext cx="7670800" cy="1850660"/>
    <xdr:sp macro="" textlink="">
      <xdr:nvSpPr>
        <xdr:cNvPr id="2" name="テキスト ボックス 1"/>
        <xdr:cNvSpPr txBox="1"/>
      </xdr:nvSpPr>
      <xdr:spPr>
        <a:xfrm>
          <a:off x="88692" y="43930"/>
          <a:ext cx="7670800" cy="1850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a:t>次のスプレッドシートへのデータ入力の準備をこのシートで実施する。徳之島山村港の</a:t>
          </a:r>
          <a:endParaRPr kumimoji="1" lang="en-US" altLang="ja-JP" sz="1400"/>
        </a:p>
        <a:p>
          <a:r>
            <a:rPr kumimoji="1" lang="en-US" altLang="ja-JP" sz="1400"/>
            <a:t>Mar.</a:t>
          </a:r>
          <a:r>
            <a:rPr kumimoji="1" lang="en-US" altLang="ja-JP" sz="1400" baseline="0"/>
            <a:t> 13, 14, 16, 17</a:t>
          </a:r>
          <a:r>
            <a:rPr kumimoji="1" lang="en-US" altLang="ja-JP" sz="1400"/>
            <a:t>, 2021</a:t>
          </a:r>
          <a:r>
            <a:rPr kumimoji="1" lang="ja-JP" altLang="en-US" sz="1400"/>
            <a:t>の観測基準面表示の潮位を次のサイトから求める。</a:t>
          </a:r>
          <a:endParaRPr kumimoji="1" lang="en-US" altLang="ja-JP" sz="1400"/>
        </a:p>
        <a:p>
          <a:r>
            <a:rPr kumimoji="1" lang="en-US" altLang="ja-JP" sz="1400"/>
            <a:t>4</a:t>
          </a:r>
          <a:r>
            <a:rPr kumimoji="1" lang="ja-JP" altLang="en-US" sz="1400"/>
            <a:t>月</a:t>
          </a:r>
          <a:r>
            <a:rPr kumimoji="1" lang="en-US" altLang="ja-JP" sz="1400"/>
            <a:t>20</a:t>
          </a:r>
          <a:r>
            <a:rPr kumimoji="1" lang="ja-JP" altLang="en-US" sz="1400"/>
            <a:t>日頃，気象庁から確定値が出るので，それに合わせて海保からも観測確定値が出る筈である。本日</a:t>
          </a:r>
          <a:r>
            <a:rPr kumimoji="1" lang="en-US" altLang="ja-JP" sz="1400"/>
            <a:t>Apr.</a:t>
          </a:r>
          <a:r>
            <a:rPr kumimoji="1" lang="en-US" altLang="ja-JP" sz="1400" baseline="0"/>
            <a:t> 2</a:t>
          </a:r>
          <a:r>
            <a:rPr kumimoji="1" lang="ja-JP" altLang="en-US" sz="1400" baseline="0"/>
            <a:t>では，観測値は閲覧不可能。下記ウェブページから推定地の閲覧可能。</a:t>
          </a:r>
          <a:endParaRPr kumimoji="1" lang="en-US" altLang="ja-JP" sz="1400" baseline="0"/>
        </a:p>
        <a:p>
          <a:endParaRPr lang="en-US" altLang="ja-JP" sz="1100" b="0" i="0">
            <a:solidFill>
              <a:schemeClr val="tx1"/>
            </a:solidFill>
            <a:effectLst/>
            <a:latin typeface="+mn-lt"/>
            <a:ea typeface="+mn-ea"/>
            <a:cs typeface="+mn-cs"/>
          </a:endParaRPr>
        </a:p>
        <a:p>
          <a:r>
            <a:rPr lang="en-US" altLang="ja-JP" sz="1100" b="0" i="0" u="none" strike="noStrike">
              <a:solidFill>
                <a:schemeClr val="tx1"/>
              </a:solidFill>
              <a:effectLst/>
              <a:latin typeface="+mn-lt"/>
              <a:ea typeface="+mn-ea"/>
              <a:cs typeface="+mn-cs"/>
            </a:rPr>
            <a:t>https://www1.kaiho.mlit.go.jp/KANKYO/TIDE/cgi-bin/tide_pred.cgi?area=4628&amp;back=1.%2Ftide_pred%2F6.htm&amp;year=2021&amp;month=03&amp;day=17&amp;btn=%BF%E4%A1%A1%BB%BB</a:t>
          </a:r>
        </a:p>
        <a:p>
          <a:endParaRPr lang="en-US" altLang="ja-JP" sz="1100" b="0" i="0" u="none" strike="noStrike">
            <a:solidFill>
              <a:schemeClr val="tx1"/>
            </a:solidFill>
            <a:effectLst/>
            <a:latin typeface="+mn-lt"/>
            <a:ea typeface="+mn-ea"/>
            <a:cs typeface="+mn-cs"/>
          </a:endParaRPr>
        </a:p>
        <a:p>
          <a:endParaRPr lang="ja-JP" altLang="en-US" sz="1100" b="0" i="0" u="none" strike="noStrike">
            <a:solidFill>
              <a:schemeClr val="tx1"/>
            </a:solidFill>
            <a:effectLst/>
            <a:latin typeface="+mn-lt"/>
            <a:ea typeface="+mn-ea"/>
            <a:cs typeface="+mn-cs"/>
          </a:endParaRPr>
        </a:p>
      </xdr:txBody>
    </xdr:sp>
    <xdr:clientData/>
  </xdr:oneCellAnchor>
  <xdr:twoCellAnchor editAs="oneCell">
    <xdr:from>
      <xdr:col>1</xdr:col>
      <xdr:colOff>0</xdr:colOff>
      <xdr:row>27</xdr:row>
      <xdr:rowOff>0</xdr:rowOff>
    </xdr:from>
    <xdr:to>
      <xdr:col>1</xdr:col>
      <xdr:colOff>304800</xdr:colOff>
      <xdr:row>28</xdr:row>
      <xdr:rowOff>74639</xdr:rowOff>
    </xdr:to>
    <xdr:sp macro="" textlink="">
      <xdr:nvSpPr>
        <xdr:cNvPr id="3" name="AutoShape 6" descr="（新月）"/>
        <xdr:cNvSpPr>
          <a:spLocks noChangeAspect="1" noChangeArrowheads="1"/>
        </xdr:cNvSpPr>
      </xdr:nvSpPr>
      <xdr:spPr bwMode="auto">
        <a:xfrm>
          <a:off x="558800" y="6299200"/>
          <a:ext cx="304800" cy="30324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twoCellAnchor editAs="oneCell">
    <xdr:from>
      <xdr:col>1</xdr:col>
      <xdr:colOff>0</xdr:colOff>
      <xdr:row>51</xdr:row>
      <xdr:rowOff>0</xdr:rowOff>
    </xdr:from>
    <xdr:to>
      <xdr:col>1</xdr:col>
      <xdr:colOff>304800</xdr:colOff>
      <xdr:row>52</xdr:row>
      <xdr:rowOff>74640</xdr:rowOff>
    </xdr:to>
    <xdr:sp macro="" textlink="">
      <xdr:nvSpPr>
        <xdr:cNvPr id="4" name="AutoShape 6" descr="（新月）"/>
        <xdr:cNvSpPr>
          <a:spLocks noChangeAspect="1" noChangeArrowheads="1"/>
        </xdr:cNvSpPr>
      </xdr:nvSpPr>
      <xdr:spPr bwMode="auto">
        <a:xfrm>
          <a:off x="558800" y="11887200"/>
          <a:ext cx="304800" cy="30324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oneCellAnchor>
    <xdr:from>
      <xdr:col>19</xdr:col>
      <xdr:colOff>208197</xdr:colOff>
      <xdr:row>21</xdr:row>
      <xdr:rowOff>208591</xdr:rowOff>
    </xdr:from>
    <xdr:ext cx="4080655" cy="1967065"/>
    <xdr:sp macro="" textlink="">
      <xdr:nvSpPr>
        <xdr:cNvPr id="5" name="テキスト ボックス 4"/>
        <xdr:cNvSpPr txBox="1"/>
      </xdr:nvSpPr>
      <xdr:spPr>
        <a:xfrm>
          <a:off x="11409597" y="5085391"/>
          <a:ext cx="4080655" cy="1967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t>満潮と干潮のデータは，気象庁のサイトでは観測値ではなくて</a:t>
          </a:r>
          <a:endParaRPr kumimoji="1" lang="en-US" altLang="ja-JP" sz="1100" baseline="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aseline="0"/>
            <a:t>予測値から得られる</a:t>
          </a:r>
          <a:endParaRPr lang="en-US" altLang="ja-JP" sz="1100" b="0" i="0" u="sng">
            <a:solidFill>
              <a:schemeClr val="tx1"/>
            </a:solidFill>
            <a:effectLst/>
            <a:latin typeface="+mn-lt"/>
            <a:ea typeface="+mn-ea"/>
            <a:cs typeface="+mn-cs"/>
            <a:hlinkClick xmlns:r="http://schemas.openxmlformats.org/officeDocument/2006/relationships" r:id=""/>
          </a:endParaRPr>
        </a:p>
        <a:p>
          <a:r>
            <a:rPr lang="ja-JP" altLang="en-US" sz="1100" b="0" i="0" u="sng">
              <a:solidFill>
                <a:schemeClr val="tx1"/>
              </a:solidFill>
              <a:effectLst/>
              <a:latin typeface="+mn-lt"/>
              <a:ea typeface="+mn-ea"/>
              <a:cs typeface="+mn-cs"/>
              <a:hlinkClick xmlns:r="http://schemas.openxmlformats.org/officeDocument/2006/relationships" r:id=""/>
            </a:rPr>
            <a:t>ホーム</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各種データ・資料</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海洋の健康診断表</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潮汐・海面水位に関する診断表、データ</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u="sng">
              <a:solidFill>
                <a:schemeClr val="tx1"/>
              </a:solidFill>
              <a:effectLst/>
              <a:latin typeface="+mn-lt"/>
              <a:ea typeface="+mn-ea"/>
              <a:cs typeface="+mn-cs"/>
              <a:hlinkClick xmlns:r="http://schemas.openxmlformats.org/officeDocument/2006/relationships" r:id=""/>
            </a:rPr>
            <a:t>潮位表</a:t>
          </a:r>
          <a:r>
            <a:rPr lang="ja-JP" altLang="en-US" sz="1100" b="0" i="0">
              <a:solidFill>
                <a:schemeClr val="tx1"/>
              </a:solidFill>
              <a:effectLst/>
              <a:latin typeface="+mn-lt"/>
              <a:ea typeface="+mn-ea"/>
              <a:cs typeface="+mn-cs"/>
            </a:rPr>
            <a:t> </a:t>
          </a:r>
          <a:r>
            <a:rPr lang="en-US" altLang="ja-JP" sz="1100" b="0" i="0">
              <a:solidFill>
                <a:schemeClr val="tx1"/>
              </a:solidFill>
              <a:effectLst/>
              <a:latin typeface="+mn-lt"/>
              <a:ea typeface="+mn-ea"/>
              <a:cs typeface="+mn-cs"/>
            </a:rPr>
            <a:t>&gt; </a:t>
          </a:r>
        </a:p>
        <a:p>
          <a:r>
            <a:rPr lang="ja-JP" altLang="en-US" sz="1100" b="0" i="0">
              <a:solidFill>
                <a:schemeClr val="tx1"/>
              </a:solidFill>
              <a:effectLst/>
              <a:latin typeface="+mn-lt"/>
              <a:ea typeface="+mn-ea"/>
              <a:cs typeface="+mn-cs"/>
            </a:rPr>
            <a:t>潮位表　奄美</a:t>
          </a:r>
          <a:r>
            <a:rPr lang="en-US" altLang="ja-JP" sz="1100" b="0" i="0">
              <a:solidFill>
                <a:schemeClr val="tx1"/>
              </a:solidFill>
              <a:effectLst/>
              <a:latin typeface="+mn-lt"/>
              <a:ea typeface="+mn-ea"/>
              <a:cs typeface="+mn-cs"/>
            </a:rPr>
            <a:t> </a:t>
          </a:r>
          <a:r>
            <a:rPr lang="ja-JP" altLang="en-US" sz="1100" b="0" i="0">
              <a:solidFill>
                <a:schemeClr val="tx1"/>
              </a:solidFill>
              <a:effectLst/>
              <a:latin typeface="+mn-lt"/>
              <a:ea typeface="+mn-ea"/>
              <a:cs typeface="+mn-cs"/>
            </a:rPr>
            <a:t>　</a:t>
          </a:r>
          <a:r>
            <a:rPr lang="ja-JP" altLang="en-US" sz="1100" b="0" i="0">
              <a:solidFill>
                <a:srgbClr val="FF0000"/>
              </a:solidFill>
              <a:effectLst/>
              <a:latin typeface="+mn-lt"/>
              <a:ea typeface="+mn-ea"/>
              <a:cs typeface="+mn-cs"/>
            </a:rPr>
            <a:t>今年は潮位表基準面表示になっている。</a:t>
          </a:r>
          <a:endParaRPr lang="en-US" altLang="ja-JP" sz="1100" b="0" i="0">
            <a:solidFill>
              <a:srgbClr val="FF0000"/>
            </a:solidFill>
            <a:effectLst/>
            <a:latin typeface="+mn-lt"/>
            <a:ea typeface="+mn-ea"/>
            <a:cs typeface="+mn-cs"/>
          </a:endParaRPr>
        </a:p>
        <a:p>
          <a:r>
            <a:rPr lang="en-US" altLang="ja-JP" sz="1100" b="0" i="0">
              <a:solidFill>
                <a:schemeClr val="tx1"/>
              </a:solidFill>
              <a:effectLst/>
              <a:latin typeface="+mn-lt"/>
              <a:ea typeface="+mn-ea"/>
              <a:cs typeface="+mn-cs"/>
            </a:rPr>
            <a:t>http://www.data.jma.go.jp/kaiyou/db/tide/suisan/suisan.php</a:t>
          </a:r>
          <a:endParaRPr lang="ja-JP" altLang="en-US" sz="1100" b="0" i="0">
            <a:solidFill>
              <a:schemeClr val="tx1"/>
            </a:solidFill>
            <a:effectLst/>
            <a:latin typeface="+mn-lt"/>
            <a:ea typeface="+mn-ea"/>
            <a:cs typeface="+mn-cs"/>
          </a:endParaRPr>
        </a:p>
        <a:p>
          <a:endParaRPr lang="en-US" altLang="ja-JP" sz="1100" b="0" i="0">
            <a:solidFill>
              <a:schemeClr val="tx1"/>
            </a:solidFill>
            <a:effectLst/>
            <a:latin typeface="+mn-lt"/>
            <a:ea typeface="+mn-ea"/>
            <a:cs typeface="+mn-cs"/>
          </a:endParaRPr>
        </a:p>
        <a:p>
          <a:endParaRPr kumimoji="1" lang="ja-JP" altLang="en-US" sz="1100"/>
        </a:p>
      </xdr:txBody>
    </xdr:sp>
    <xdr:clientData/>
  </xdr:oneCellAnchor>
  <xdr:twoCellAnchor editAs="oneCell">
    <xdr:from>
      <xdr:col>1</xdr:col>
      <xdr:colOff>0</xdr:colOff>
      <xdr:row>51</xdr:row>
      <xdr:rowOff>0</xdr:rowOff>
    </xdr:from>
    <xdr:to>
      <xdr:col>1</xdr:col>
      <xdr:colOff>304800</xdr:colOff>
      <xdr:row>52</xdr:row>
      <xdr:rowOff>74640</xdr:rowOff>
    </xdr:to>
    <xdr:sp macro="" textlink="">
      <xdr:nvSpPr>
        <xdr:cNvPr id="6" name="AutoShape 6" descr="（新月）"/>
        <xdr:cNvSpPr>
          <a:spLocks noChangeAspect="1" noChangeArrowheads="1"/>
        </xdr:cNvSpPr>
      </xdr:nvSpPr>
      <xdr:spPr bwMode="auto">
        <a:xfrm>
          <a:off x="558800" y="11887200"/>
          <a:ext cx="304800" cy="303240"/>
        </a:xfrm>
        <a:prstGeom prst="rect">
          <a:avLst/>
        </a:prstGeom>
        <a:noFill/>
        <a:extLst>
          <a:ext uri="{909E8E84-426E-40DD-AFC4-6F175D3DCCD1}">
            <a14:hiddenFill xmlns:a14="http://schemas.microsoft.com/office/drawing/2010/main">
              <a:solidFill>
                <a:srgbClr val="FFFFFF"/>
              </a:solidFill>
            </a14:hiddenFill>
          </a:ext>
        </a:extLst>
      </xdr:spPr>
      <xdr:txBody>
        <a:bodyPr rtlCol="0"/>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820854</xdr:colOff>
      <xdr:row>93</xdr:row>
      <xdr:rowOff>67733</xdr:rowOff>
    </xdr:from>
    <xdr:to>
      <xdr:col>25</xdr:col>
      <xdr:colOff>283975</xdr:colOff>
      <xdr:row>100</xdr:row>
      <xdr:rowOff>61950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24</xdr:row>
          <xdr:rowOff>0</xdr:rowOff>
        </xdr:from>
        <xdr:to>
          <xdr:col>0</xdr:col>
          <xdr:colOff>0</xdr:colOff>
          <xdr:row>24</xdr:row>
          <xdr:rowOff>0</xdr:rowOff>
        </xdr:to>
        <xdr:sp macro="" textlink="">
          <xdr:nvSpPr>
            <xdr:cNvPr id="10241" name="Butto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ja-JP" altLang="en-US" sz="1200" b="1" i="0" u="none" strike="noStrike" baseline="0">
                  <a:solidFill>
                    <a:srgbClr val="000000"/>
                  </a:solidFill>
                  <a:latin typeface="Osaka"/>
                  <a:ea typeface="Osaka"/>
                  <a:cs typeface="Osaka"/>
                </a:rPr>
                <a:t>Clear</a:t>
              </a:r>
              <a:r>
                <a:rPr lang="ja-JP" altLang="en-US" sz="1200" b="0" i="0" u="none" strike="noStrike" baseline="0">
                  <a:solidFill>
                    <a:srgbClr val="000000"/>
                  </a:solidFill>
                  <a:latin typeface="Osaka"/>
                  <a:ea typeface="Osaka"/>
                  <a:cs typeface="Osak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0</xdr:rowOff>
        </xdr:from>
        <xdr:to>
          <xdr:col>0</xdr:col>
          <xdr:colOff>0</xdr:colOff>
          <xdr:row>24</xdr:row>
          <xdr:rowOff>0</xdr:rowOff>
        </xdr:to>
        <xdr:sp macro="" textlink="">
          <xdr:nvSpPr>
            <xdr:cNvPr id="10242" name="Button 2" hidden="1">
              <a:extLst>
                <a:ext uri="{63B3BB69-23CF-44E3-9099-C40C66FF867C}">
                  <a14:compatExt spid="_x0000_s102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ja-JP" altLang="en-US" sz="1200" b="1" i="0" u="none" strike="noStrike" baseline="0">
                  <a:solidFill>
                    <a:srgbClr val="000000"/>
                  </a:solidFill>
                  <a:latin typeface="Osaka"/>
                  <a:ea typeface="Osaka"/>
                  <a:cs typeface="Osaka"/>
                </a:rPr>
                <a:t>Sort</a:t>
              </a:r>
            </a:p>
          </xdr:txBody>
        </xdr:sp>
        <xdr:clientData fPrintsWithSheet="0"/>
      </xdr:twoCellAnchor>
    </mc:Choice>
    <mc:Fallback/>
  </mc:AlternateContent>
  <xdr:twoCellAnchor>
    <xdr:from>
      <xdr:col>14</xdr:col>
      <xdr:colOff>279400</xdr:colOff>
      <xdr:row>24</xdr:row>
      <xdr:rowOff>0</xdr:rowOff>
    </xdr:from>
    <xdr:to>
      <xdr:col>25</xdr:col>
      <xdr:colOff>276087</xdr:colOff>
      <xdr:row>31</xdr:row>
      <xdr:rowOff>152400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22087</xdr:colOff>
      <xdr:row>9</xdr:row>
      <xdr:rowOff>66260</xdr:rowOff>
    </xdr:from>
    <xdr:to>
      <xdr:col>15</xdr:col>
      <xdr:colOff>1051338</xdr:colOff>
      <xdr:row>15</xdr:row>
      <xdr:rowOff>84482</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110435</xdr:colOff>
      <xdr:row>2</xdr:row>
      <xdr:rowOff>33131</xdr:rowOff>
    </xdr:from>
    <xdr:to>
      <xdr:col>25</xdr:col>
      <xdr:colOff>544995</xdr:colOff>
      <xdr:row>15</xdr:row>
      <xdr:rowOff>76752</xdr:rowOff>
    </xdr:to>
    <xdr:graphicFrame macro="">
      <xdr:nvGraphicFramePr>
        <xdr:cNvPr id="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137298</xdr:colOff>
      <xdr:row>8</xdr:row>
      <xdr:rowOff>57206</xdr:rowOff>
    </xdr:from>
    <xdr:ext cx="1773423" cy="1011174"/>
    <xdr:sp macro="" textlink="">
      <xdr:nvSpPr>
        <xdr:cNvPr id="2" name="テキスト ボックス 1"/>
        <xdr:cNvSpPr txBox="1"/>
      </xdr:nvSpPr>
      <xdr:spPr>
        <a:xfrm>
          <a:off x="5537658" y="1864954"/>
          <a:ext cx="1773423" cy="10111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注意：　右のグラフについて，同日中のピークでは潮位曲線を描けない場合，前後の日のピークを利用すること。</a:t>
          </a:r>
        </a:p>
      </xdr:txBody>
    </xdr:sp>
    <xdr:clientData/>
  </xdr:oneCellAnchor>
  <xdr:oneCellAnchor>
    <xdr:from>
      <xdr:col>3</xdr:col>
      <xdr:colOff>304800</xdr:colOff>
      <xdr:row>12</xdr:row>
      <xdr:rowOff>172720</xdr:rowOff>
    </xdr:from>
    <xdr:ext cx="4134465" cy="606833"/>
    <xdr:sp macro="" textlink="">
      <xdr:nvSpPr>
        <xdr:cNvPr id="3" name="テキスト ボックス 2"/>
        <xdr:cNvSpPr txBox="1"/>
      </xdr:nvSpPr>
      <xdr:spPr>
        <a:xfrm>
          <a:off x="3261360" y="2824480"/>
          <a:ext cx="4134465" cy="6068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solidFill>
                <a:srgbClr val="FF0000"/>
              </a:solidFill>
            </a:rPr>
            <a:t>名瀬港の改正数を使って，奄美港について</a:t>
          </a:r>
          <a:endParaRPr kumimoji="1" lang="en-US" altLang="ja-JP" sz="1400">
            <a:solidFill>
              <a:srgbClr val="FF0000"/>
            </a:solidFill>
          </a:endParaRPr>
        </a:p>
        <a:p>
          <a:r>
            <a:rPr kumimoji="1" lang="ja-JP" altLang="en-US" sz="1400">
              <a:solidFill>
                <a:srgbClr val="FF0000"/>
              </a:solidFill>
            </a:rPr>
            <a:t>論議できないなあ。奄美港は太平洋岸だしねえ。</a:t>
          </a:r>
        </a:p>
      </xdr:txBody>
    </xdr:sp>
    <xdr:clientData/>
  </xdr:one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24</xdr:row>
          <xdr:rowOff>0</xdr:rowOff>
        </xdr:from>
        <xdr:to>
          <xdr:col>0</xdr:col>
          <xdr:colOff>0</xdr:colOff>
          <xdr:row>24</xdr:row>
          <xdr:rowOff>0</xdr:rowOff>
        </xdr:to>
        <xdr:sp macro="" textlink="">
          <xdr:nvSpPr>
            <xdr:cNvPr id="27649" name="Button 1" hidden="1">
              <a:extLst>
                <a:ext uri="{63B3BB69-23CF-44E3-9099-C40C66FF867C}">
                  <a14:compatExt spid="_x0000_s27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ja-JP" altLang="en-US" sz="1200" b="1" i="0" u="none" strike="noStrike" baseline="0">
                  <a:solidFill>
                    <a:srgbClr val="000000"/>
                  </a:solidFill>
                  <a:latin typeface="Osaka"/>
                  <a:ea typeface="Osaka"/>
                  <a:cs typeface="Osaka"/>
                </a:rPr>
                <a:t>Clear</a:t>
              </a:r>
              <a:r>
                <a:rPr lang="ja-JP" altLang="en-US" sz="1200" b="0" i="0" u="none" strike="noStrike" baseline="0">
                  <a:solidFill>
                    <a:srgbClr val="000000"/>
                  </a:solidFill>
                  <a:latin typeface="Osaka"/>
                  <a:ea typeface="Osaka"/>
                  <a:cs typeface="Osaka"/>
                </a:rPr>
                <a:t>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24</xdr:row>
          <xdr:rowOff>0</xdr:rowOff>
        </xdr:from>
        <xdr:to>
          <xdr:col>0</xdr:col>
          <xdr:colOff>0</xdr:colOff>
          <xdr:row>24</xdr:row>
          <xdr:rowOff>0</xdr:rowOff>
        </xdr:to>
        <xdr:sp macro="" textlink="">
          <xdr:nvSpPr>
            <xdr:cNvPr id="27650" name="Button 2" hidden="1">
              <a:extLst>
                <a:ext uri="{63B3BB69-23CF-44E3-9099-C40C66FF867C}">
                  <a14:compatExt spid="_x0000_s27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7432" rIns="27432" bIns="27432" anchor="ctr" upright="1"/>
            <a:lstStyle/>
            <a:p>
              <a:pPr algn="ctr" rtl="0">
                <a:defRPr sz="1000"/>
              </a:pPr>
              <a:r>
                <a:rPr lang="ja-JP" altLang="en-US" sz="1200" b="1" i="0" u="none" strike="noStrike" baseline="0">
                  <a:solidFill>
                    <a:srgbClr val="000000"/>
                  </a:solidFill>
                  <a:latin typeface="Osaka"/>
                  <a:ea typeface="Osaka"/>
                  <a:cs typeface="Osaka"/>
                </a:rPr>
                <a:t>Sort</a:t>
              </a:r>
            </a:p>
          </xdr:txBody>
        </xdr:sp>
        <xdr:clientData fPrintsWithSheet="0"/>
      </xdr:twoCellAnchor>
    </mc:Choice>
    <mc:Fallback/>
  </mc:AlternateContent>
  <xdr:twoCellAnchor>
    <xdr:from>
      <xdr:col>14</xdr:col>
      <xdr:colOff>279400</xdr:colOff>
      <xdr:row>24</xdr:row>
      <xdr:rowOff>0</xdr:rowOff>
    </xdr:from>
    <xdr:to>
      <xdr:col>25</xdr:col>
      <xdr:colOff>276087</xdr:colOff>
      <xdr:row>31</xdr:row>
      <xdr:rowOff>152400</xdr:rowOff>
    </xdr:to>
    <xdr:graphicFrame macro="">
      <xdr:nvGraphicFramePr>
        <xdr:cNvPr id="4"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22087</xdr:colOff>
      <xdr:row>9</xdr:row>
      <xdr:rowOff>66260</xdr:rowOff>
    </xdr:from>
    <xdr:to>
      <xdr:col>15</xdr:col>
      <xdr:colOff>1051338</xdr:colOff>
      <xdr:row>15</xdr:row>
      <xdr:rowOff>84482</xdr:rowOff>
    </xdr:to>
    <xdr:graphicFrame macro="">
      <xdr:nvGraphicFramePr>
        <xdr:cNvPr id="5"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110435</xdr:colOff>
      <xdr:row>2</xdr:row>
      <xdr:rowOff>33131</xdr:rowOff>
    </xdr:from>
    <xdr:to>
      <xdr:col>25</xdr:col>
      <xdr:colOff>544995</xdr:colOff>
      <xdr:row>15</xdr:row>
      <xdr:rowOff>76752</xdr:rowOff>
    </xdr:to>
    <xdr:graphicFrame macro="">
      <xdr:nvGraphicFramePr>
        <xdr:cNvPr id="6"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6</xdr:col>
      <xdr:colOff>137298</xdr:colOff>
      <xdr:row>8</xdr:row>
      <xdr:rowOff>57206</xdr:rowOff>
    </xdr:from>
    <xdr:ext cx="1773423" cy="1011174"/>
    <xdr:sp macro="" textlink="">
      <xdr:nvSpPr>
        <xdr:cNvPr id="7" name="テキスト ボックス 6"/>
        <xdr:cNvSpPr txBox="1"/>
      </xdr:nvSpPr>
      <xdr:spPr>
        <a:xfrm>
          <a:off x="5522098" y="1860606"/>
          <a:ext cx="1773423" cy="101117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000"/>
            <a:t>注意：　右のグラフについて，同日中のピークでは潮位曲線を描けない場合，前後の日のピークを利用すること。</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2</xdr:col>
      <xdr:colOff>558800</xdr:colOff>
      <xdr:row>15</xdr:row>
      <xdr:rowOff>177799</xdr:rowOff>
    </xdr:from>
    <xdr:to>
      <xdr:col>11</xdr:col>
      <xdr:colOff>1003300</xdr:colOff>
      <xdr:row>33</xdr:row>
      <xdr:rowOff>131703</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11</xdr:col>
      <xdr:colOff>1265766</xdr:colOff>
      <xdr:row>18</xdr:row>
      <xdr:rowOff>139699</xdr:rowOff>
    </xdr:from>
    <xdr:ext cx="4576233" cy="1562287"/>
    <xdr:sp macro="" textlink="">
      <xdr:nvSpPr>
        <xdr:cNvPr id="3" name="テキスト ボックス 2"/>
        <xdr:cNvSpPr txBox="1"/>
      </xdr:nvSpPr>
      <xdr:spPr>
        <a:xfrm>
          <a:off x="15375466" y="4254499"/>
          <a:ext cx="4576233" cy="1562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a:t>　このグラフから，名瀬港からの山村港推定値</a:t>
          </a:r>
          <a:r>
            <a:rPr kumimoji="1" lang="en-US" altLang="ja-JP" sz="1600"/>
            <a:t>n</a:t>
          </a:r>
          <a:r>
            <a:rPr kumimoji="1" lang="ja-JP" altLang="en-US" sz="1600"/>
            <a:t>が海保の同値</a:t>
          </a:r>
          <a:r>
            <a:rPr kumimoji="1" lang="en-US" altLang="ja-JP" sz="1600"/>
            <a:t>s</a:t>
          </a:r>
          <a:r>
            <a:rPr kumimoji="1" lang="ja-JP" altLang="en-US" sz="1600"/>
            <a:t>に比べて，左山では干潮から満潮にかけては差が少なく，満潮から干潮にかけては</a:t>
          </a:r>
          <a:r>
            <a:rPr kumimoji="1" lang="en-US" altLang="ja-JP" sz="1600"/>
            <a:t>n</a:t>
          </a:r>
          <a:r>
            <a:rPr kumimoji="1" lang="ja-JP" altLang="en-US" sz="1600"/>
            <a:t>が高く，右山では，干潮から満潮にかけては</a:t>
          </a:r>
          <a:r>
            <a:rPr kumimoji="1" lang="en-US" altLang="ja-JP" sz="1600"/>
            <a:t>n</a:t>
          </a:r>
          <a:r>
            <a:rPr kumimoji="1" lang="ja-JP" altLang="en-US" sz="1600"/>
            <a:t>が低く，満潮から干潮にかけては</a:t>
          </a:r>
          <a:r>
            <a:rPr kumimoji="1" lang="en-US" altLang="ja-JP" sz="1600"/>
            <a:t>n</a:t>
          </a:r>
          <a:r>
            <a:rPr kumimoji="1" lang="ja-JP" altLang="en-US" sz="1600"/>
            <a:t>が高い。</a:t>
          </a:r>
        </a:p>
      </xdr:txBody>
    </xdr:sp>
    <xdr:clientData/>
  </xdr:oneCellAnchor>
  <xdr:twoCellAnchor>
    <xdr:from>
      <xdr:col>2</xdr:col>
      <xdr:colOff>527050</xdr:colOff>
      <xdr:row>33</xdr:row>
      <xdr:rowOff>127000</xdr:rowOff>
    </xdr:from>
    <xdr:to>
      <xdr:col>11</xdr:col>
      <xdr:colOff>965200</xdr:colOff>
      <xdr:row>52</xdr:row>
      <xdr:rowOff>128283</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122766</xdr:colOff>
      <xdr:row>37</xdr:row>
      <xdr:rowOff>12699</xdr:rowOff>
    </xdr:from>
    <xdr:ext cx="4576233" cy="2738250"/>
    <xdr:sp macro="" textlink="">
      <xdr:nvSpPr>
        <xdr:cNvPr id="5" name="テキスト ボックス 4"/>
        <xdr:cNvSpPr txBox="1"/>
      </xdr:nvSpPr>
      <xdr:spPr>
        <a:xfrm>
          <a:off x="15515166" y="8470899"/>
          <a:ext cx="4576233" cy="2738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600" baseline="0"/>
            <a:t>　左の図を画像で書き出して，</a:t>
          </a:r>
          <a:r>
            <a:rPr kumimoji="1" lang="en-US" altLang="ja-JP" sz="1600" baseline="0"/>
            <a:t>Photoshop</a:t>
          </a:r>
          <a:r>
            <a:rPr kumimoji="1" lang="ja-JP" altLang="en-US" sz="1600" baseline="0"/>
            <a:t>の情報ツールで見ると，</a:t>
          </a:r>
          <a:r>
            <a:rPr kumimoji="1" lang="en-US" altLang="ja-JP" sz="1600" baseline="0"/>
            <a:t>17</a:t>
          </a:r>
          <a:r>
            <a:rPr kumimoji="1" lang="ja-JP" altLang="en-US" sz="1600" baseline="0"/>
            <a:t>時と</a:t>
          </a:r>
          <a:r>
            <a:rPr kumimoji="1" lang="en-US" altLang="ja-JP" sz="1600" baseline="0"/>
            <a:t>18</a:t>
          </a:r>
          <a:r>
            <a:rPr kumimoji="1" lang="ja-JP" altLang="en-US" sz="1600" baseline="0"/>
            <a:t>時の画素座標は，それぞれ，</a:t>
          </a:r>
          <a:r>
            <a:rPr kumimoji="1" lang="en-US" altLang="ja-JP" sz="1600" baseline="0"/>
            <a:t>(245.2, 37.9)</a:t>
          </a:r>
          <a:r>
            <a:rPr kumimoji="1" lang="ja-JP" altLang="en-US" sz="1600" baseline="0"/>
            <a:t>，</a:t>
          </a:r>
          <a:r>
            <a:rPr kumimoji="1" lang="en-US" altLang="ja-JP" sz="1600" baseline="0"/>
            <a:t>(258.8, 26.9)</a:t>
          </a:r>
          <a:r>
            <a:rPr kumimoji="1" lang="ja-JP" altLang="en-US" sz="1600" baseline="0"/>
            <a:t>となり，</a:t>
          </a:r>
          <a:r>
            <a:rPr kumimoji="1" lang="en-US" altLang="ja-JP" sz="1600" baseline="0"/>
            <a:t>17</a:t>
          </a:r>
          <a:r>
            <a:rPr kumimoji="1" lang="ja-JP" altLang="en-US" sz="1600" baseline="0"/>
            <a:t>時</a:t>
          </a:r>
          <a:r>
            <a:rPr kumimoji="1" lang="en-US" altLang="ja-JP" sz="1600" baseline="0"/>
            <a:t>37</a:t>
          </a:r>
          <a:r>
            <a:rPr kumimoji="1" lang="ja-JP" altLang="en-US" sz="1600" baseline="0"/>
            <a:t>分の潮位の時刻は，</a:t>
          </a:r>
          <a:r>
            <a:rPr kumimoji="1" lang="en-US" altLang="ja-JP" sz="1600" baseline="0"/>
            <a:t>245.2 + 37/60*(258.8-245.2) = 253.58</a:t>
          </a:r>
          <a:r>
            <a:rPr kumimoji="1" lang="ja-JP" altLang="en-US" sz="1600" baseline="0"/>
            <a:t>となり，これに対応する</a:t>
          </a:r>
          <a:r>
            <a:rPr kumimoji="1" lang="en-US" altLang="ja-JP" sz="1600" baseline="0"/>
            <a:t>y</a:t>
          </a:r>
          <a:r>
            <a:rPr kumimoji="1" lang="ja-JP" altLang="en-US" sz="1600" baseline="0"/>
            <a:t>値を画像から求めると，</a:t>
          </a:r>
          <a:r>
            <a:rPr kumimoji="1" lang="en-US" altLang="ja-JP" sz="1600" baseline="0"/>
            <a:t>y=30.2</a:t>
          </a:r>
          <a:r>
            <a:rPr kumimoji="1" lang="ja-JP" altLang="en-US" sz="1600" baseline="0"/>
            <a:t>となる。</a:t>
          </a:r>
          <a:endParaRPr kumimoji="1" lang="en-US" altLang="ja-JP" sz="1600" baseline="0"/>
        </a:p>
        <a:p>
          <a:r>
            <a:rPr kumimoji="1" lang="ja-JP" altLang="en-US" sz="1600" baseline="0"/>
            <a:t>　で，</a:t>
          </a:r>
          <a:r>
            <a:rPr kumimoji="1" lang="en-US" altLang="ja-JP" sz="1600" baseline="0"/>
            <a:t>148 + (170-148)*(37.9-30.2)/37.9-26.9) = 163.4</a:t>
          </a:r>
          <a:r>
            <a:rPr kumimoji="1" lang="ja-JP" altLang="en-US" sz="1600" baseline="0"/>
            <a:t>となる。名瀬市からの計算の</a:t>
          </a:r>
          <a:r>
            <a:rPr kumimoji="1" lang="en-US" altLang="ja-JP" sz="1600" baseline="0"/>
            <a:t>157cm</a:t>
          </a:r>
          <a:r>
            <a:rPr kumimoji="1" lang="ja-JP" altLang="en-US" sz="1600" baseline="0"/>
            <a:t>より大きくなる。</a:t>
          </a:r>
          <a:endParaRPr kumimoji="1" lang="ja-JP" altLang="en-US" sz="1600"/>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117231</xdr:colOff>
      <xdr:row>7</xdr:row>
      <xdr:rowOff>78154</xdr:rowOff>
    </xdr:from>
    <xdr:to>
      <xdr:col>11</xdr:col>
      <xdr:colOff>273538</xdr:colOff>
      <xdr:row>40</xdr:row>
      <xdr:rowOff>97692</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117593</xdr:colOff>
      <xdr:row>7</xdr:row>
      <xdr:rowOff>105834</xdr:rowOff>
    </xdr:from>
    <xdr:to>
      <xdr:col>20</xdr:col>
      <xdr:colOff>885727</xdr:colOff>
      <xdr:row>36</xdr:row>
      <xdr:rowOff>2917</xdr:rowOff>
    </xdr:to>
    <xdr:pic>
      <xdr:nvPicPr>
        <xdr:cNvPr id="7" name="図 6"/>
        <xdr:cNvPicPr>
          <a:picLocks noChangeAspect="1"/>
        </xdr:cNvPicPr>
      </xdr:nvPicPr>
      <xdr:blipFill>
        <a:blip xmlns:r="http://schemas.openxmlformats.org/officeDocument/2006/relationships" r:embed="rId2"/>
        <a:stretch>
          <a:fillRect/>
        </a:stretch>
      </xdr:blipFill>
      <xdr:spPr>
        <a:xfrm>
          <a:off x="15498704" y="1669815"/>
          <a:ext cx="11022208" cy="6432315"/>
        </a:xfrm>
        <a:prstGeom prst="rect">
          <a:avLst/>
        </a:prstGeom>
      </xdr:spPr>
    </xdr:pic>
    <xdr:clientData/>
  </xdr:twoCellAnchor>
  <xdr:oneCellAnchor>
    <xdr:from>
      <xdr:col>20</xdr:col>
      <xdr:colOff>1257301</xdr:colOff>
      <xdr:row>28</xdr:row>
      <xdr:rowOff>25400</xdr:rowOff>
    </xdr:from>
    <xdr:ext cx="5118100" cy="2664832"/>
    <xdr:sp macro="" textlink="">
      <xdr:nvSpPr>
        <xdr:cNvPr id="8" name="テキスト ボックス 7"/>
        <xdr:cNvSpPr txBox="1"/>
      </xdr:nvSpPr>
      <xdr:spPr>
        <a:xfrm>
          <a:off x="26911301" y="6502400"/>
          <a:ext cx="5118100" cy="2664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a:t>
          </a:r>
          <a:r>
            <a:rPr kumimoji="1" lang="ja-JP" altLang="en-US" sz="1400">
              <a:solidFill>
                <a:srgbClr val="FF0000"/>
              </a:solidFill>
            </a:rPr>
            <a:t>画像での読み</a:t>
          </a:r>
          <a:r>
            <a:rPr kumimoji="1" lang="ja-JP" altLang="en-US" sz="1400"/>
            <a:t>については，各自の手法があろう。ぼくはエクセルグラフを画像出力して，それをイラレに取り込み，</a:t>
          </a:r>
          <a:endParaRPr kumimoji="1" lang="en-US" altLang="ja-JP" sz="1400"/>
        </a:p>
        <a:p>
          <a:r>
            <a:rPr kumimoji="1" lang="ja-JP" altLang="en-US" sz="1400"/>
            <a:t>　</a:t>
          </a:r>
          <a:r>
            <a:rPr kumimoji="1" lang="en-US" altLang="ja-JP" sz="1400"/>
            <a:t>T1-T2</a:t>
          </a:r>
          <a:r>
            <a:rPr kumimoji="1" lang="ja-JP" altLang="en-US" sz="1400"/>
            <a:t>間に水平線分を描き，</a:t>
          </a:r>
          <a:r>
            <a:rPr kumimoji="1" lang="en-US" altLang="ja-JP" sz="1400"/>
            <a:t>(Ta-T1)</a:t>
          </a:r>
          <a:r>
            <a:rPr kumimoji="1" lang="ja-JP" altLang="en-US" sz="1400"/>
            <a:t>比を掛けて，</a:t>
          </a:r>
          <a:r>
            <a:rPr kumimoji="1" lang="en-US" altLang="ja-JP" sz="1400"/>
            <a:t>T1-Ta</a:t>
          </a:r>
          <a:r>
            <a:rPr kumimoji="1" lang="ja-JP" altLang="en-US" sz="1400"/>
            <a:t>間の水平線分を求めて，左図の赤色の破線で示した</a:t>
          </a:r>
          <a:r>
            <a:rPr kumimoji="1" lang="en-US" altLang="ja-JP" sz="1400"/>
            <a:t>Ta</a:t>
          </a:r>
          <a:r>
            <a:rPr kumimoji="1" lang="ja-JP" altLang="en-US" sz="1400"/>
            <a:t>に対応する垂直線分と潮汐カーブの交点である</a:t>
          </a:r>
          <a:r>
            <a:rPr kumimoji="1" lang="en-US" altLang="ja-JP" sz="1400"/>
            <a:t>P</a:t>
          </a:r>
          <a:r>
            <a:rPr kumimoji="1" lang="en-US" altLang="ja-JP" sz="1400" baseline="0"/>
            <a:t> (xa, ya)</a:t>
          </a:r>
          <a:r>
            <a:rPr kumimoji="1" lang="ja-JP" altLang="en-US" sz="1400" baseline="0"/>
            <a:t>を図化しておく。</a:t>
          </a:r>
          <a:endParaRPr kumimoji="1" lang="en-US" altLang="ja-JP" sz="1400" baseline="0"/>
        </a:p>
        <a:p>
          <a:r>
            <a:rPr kumimoji="1" lang="ja-JP" altLang="en-US" sz="1400" baseline="0"/>
            <a:t>　その結果得られたイラレ図を画像出力して，</a:t>
          </a:r>
          <a:r>
            <a:rPr kumimoji="1" lang="en-US" altLang="ja-JP" sz="1400" baseline="0"/>
            <a:t>Photoshop</a:t>
          </a:r>
          <a:r>
            <a:rPr kumimoji="1" lang="ja-JP" altLang="en-US" sz="1400" baseline="0"/>
            <a:t>または</a:t>
          </a:r>
          <a:r>
            <a:rPr kumimoji="1" lang="en-US" altLang="ja-JP" sz="1400" baseline="0"/>
            <a:t>GIMP</a:t>
          </a:r>
          <a:r>
            <a:rPr kumimoji="1" lang="ja-JP" altLang="en-US" sz="1400" baseline="0"/>
            <a:t>で見て，上記パラメータの，すべての画像読み値を求めて，その結果を上記の黄色で塗色したセルに入力する。</a:t>
          </a:r>
          <a:endParaRPr kumimoji="1" lang="en-US" altLang="ja-JP" sz="1400" baseline="0"/>
        </a:p>
        <a:p>
          <a:r>
            <a:rPr kumimoji="1" lang="ja-JP" altLang="en-US" sz="1400" baseline="0"/>
            <a:t>　なお，上記では，パラメータ</a:t>
          </a:r>
          <a:r>
            <a:rPr kumimoji="1" lang="en-US" altLang="ja-JP" sz="1400" baseline="0"/>
            <a:t>xa</a:t>
          </a:r>
          <a:r>
            <a:rPr kumimoji="1" lang="ja-JP" altLang="en-US" sz="1400" baseline="0"/>
            <a:t>は計算で出しているが，ぼくはイラレの作業を実施するので，この結果は不要ではある。</a:t>
          </a:r>
          <a:endParaRPr kumimoji="1" lang="en-US" altLang="ja-JP" sz="14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117231</xdr:colOff>
      <xdr:row>7</xdr:row>
      <xdr:rowOff>78154</xdr:rowOff>
    </xdr:from>
    <xdr:to>
      <xdr:col>11</xdr:col>
      <xdr:colOff>273538</xdr:colOff>
      <xdr:row>40</xdr:row>
      <xdr:rowOff>97692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117593</xdr:colOff>
      <xdr:row>7</xdr:row>
      <xdr:rowOff>105834</xdr:rowOff>
    </xdr:from>
    <xdr:to>
      <xdr:col>20</xdr:col>
      <xdr:colOff>885727</xdr:colOff>
      <xdr:row>36</xdr:row>
      <xdr:rowOff>2917</xdr:rowOff>
    </xdr:to>
    <xdr:pic>
      <xdr:nvPicPr>
        <xdr:cNvPr id="3" name="図 2"/>
        <xdr:cNvPicPr>
          <a:picLocks noChangeAspect="1"/>
        </xdr:cNvPicPr>
      </xdr:nvPicPr>
      <xdr:blipFill>
        <a:blip xmlns:r="http://schemas.openxmlformats.org/officeDocument/2006/relationships" r:embed="rId2"/>
        <a:stretch>
          <a:fillRect/>
        </a:stretch>
      </xdr:blipFill>
      <xdr:spPr>
        <a:xfrm>
          <a:off x="15509993" y="1706034"/>
          <a:ext cx="11029734" cy="6602683"/>
        </a:xfrm>
        <a:prstGeom prst="rect">
          <a:avLst/>
        </a:prstGeom>
      </xdr:spPr>
    </xdr:pic>
    <xdr:clientData/>
  </xdr:twoCellAnchor>
  <xdr:oneCellAnchor>
    <xdr:from>
      <xdr:col>20</xdr:col>
      <xdr:colOff>1257301</xdr:colOff>
      <xdr:row>28</xdr:row>
      <xdr:rowOff>25400</xdr:rowOff>
    </xdr:from>
    <xdr:ext cx="5118100" cy="2664832"/>
    <xdr:sp macro="" textlink="">
      <xdr:nvSpPr>
        <xdr:cNvPr id="4" name="テキスト ボックス 3"/>
        <xdr:cNvSpPr txBox="1"/>
      </xdr:nvSpPr>
      <xdr:spPr>
        <a:xfrm>
          <a:off x="26911301" y="6502400"/>
          <a:ext cx="5118100" cy="2664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a:t>
          </a:r>
          <a:r>
            <a:rPr kumimoji="1" lang="ja-JP" altLang="en-US" sz="1400">
              <a:solidFill>
                <a:srgbClr val="FF0000"/>
              </a:solidFill>
            </a:rPr>
            <a:t>画像での読み</a:t>
          </a:r>
          <a:r>
            <a:rPr kumimoji="1" lang="ja-JP" altLang="en-US" sz="1400"/>
            <a:t>については，各自の手法があろう。ぼくはエクセルグラフを画像出力して，それをイラレに取り込み，</a:t>
          </a:r>
          <a:endParaRPr kumimoji="1" lang="en-US" altLang="ja-JP" sz="1400"/>
        </a:p>
        <a:p>
          <a:r>
            <a:rPr kumimoji="1" lang="ja-JP" altLang="en-US" sz="1400"/>
            <a:t>　</a:t>
          </a:r>
          <a:r>
            <a:rPr kumimoji="1" lang="en-US" altLang="ja-JP" sz="1400"/>
            <a:t>T1-T2</a:t>
          </a:r>
          <a:r>
            <a:rPr kumimoji="1" lang="ja-JP" altLang="en-US" sz="1400"/>
            <a:t>間に水平線分を描き，</a:t>
          </a:r>
          <a:r>
            <a:rPr kumimoji="1" lang="en-US" altLang="ja-JP" sz="1400"/>
            <a:t>(Ta-T1)</a:t>
          </a:r>
          <a:r>
            <a:rPr kumimoji="1" lang="ja-JP" altLang="en-US" sz="1400"/>
            <a:t>比を掛けて，</a:t>
          </a:r>
          <a:r>
            <a:rPr kumimoji="1" lang="en-US" altLang="ja-JP" sz="1400"/>
            <a:t>T1-Ta</a:t>
          </a:r>
          <a:r>
            <a:rPr kumimoji="1" lang="ja-JP" altLang="en-US" sz="1400"/>
            <a:t>間の水平線分を求めて，左図の赤色の破線で示した</a:t>
          </a:r>
          <a:r>
            <a:rPr kumimoji="1" lang="en-US" altLang="ja-JP" sz="1400"/>
            <a:t>Ta</a:t>
          </a:r>
          <a:r>
            <a:rPr kumimoji="1" lang="ja-JP" altLang="en-US" sz="1400"/>
            <a:t>に対応する垂直線分と潮汐カーブの交点である</a:t>
          </a:r>
          <a:r>
            <a:rPr kumimoji="1" lang="en-US" altLang="ja-JP" sz="1400"/>
            <a:t>P</a:t>
          </a:r>
          <a:r>
            <a:rPr kumimoji="1" lang="en-US" altLang="ja-JP" sz="1400" baseline="0"/>
            <a:t> (xa, ya)</a:t>
          </a:r>
          <a:r>
            <a:rPr kumimoji="1" lang="ja-JP" altLang="en-US" sz="1400" baseline="0"/>
            <a:t>を図化しておく。</a:t>
          </a:r>
          <a:endParaRPr kumimoji="1" lang="en-US" altLang="ja-JP" sz="1400" baseline="0"/>
        </a:p>
        <a:p>
          <a:r>
            <a:rPr kumimoji="1" lang="ja-JP" altLang="en-US" sz="1400" baseline="0"/>
            <a:t>　その結果得られたイラレ図を画像出力して，</a:t>
          </a:r>
          <a:r>
            <a:rPr kumimoji="1" lang="en-US" altLang="ja-JP" sz="1400" baseline="0"/>
            <a:t>Photoshop</a:t>
          </a:r>
          <a:r>
            <a:rPr kumimoji="1" lang="ja-JP" altLang="en-US" sz="1400" baseline="0"/>
            <a:t>または</a:t>
          </a:r>
          <a:r>
            <a:rPr kumimoji="1" lang="en-US" altLang="ja-JP" sz="1400" baseline="0"/>
            <a:t>GIMP</a:t>
          </a:r>
          <a:r>
            <a:rPr kumimoji="1" lang="ja-JP" altLang="en-US" sz="1400" baseline="0"/>
            <a:t>で見て，上記パラメータの，すべての画像読み値を求めて，その結果を上記の黄色で塗色したセルに入力する。</a:t>
          </a:r>
          <a:endParaRPr kumimoji="1" lang="en-US" altLang="ja-JP" sz="1400" baseline="0"/>
        </a:p>
        <a:p>
          <a:r>
            <a:rPr kumimoji="1" lang="ja-JP" altLang="en-US" sz="1400" baseline="0"/>
            <a:t>　なお，上記では，パラメータ</a:t>
          </a:r>
          <a:r>
            <a:rPr kumimoji="1" lang="en-US" altLang="ja-JP" sz="1400" baseline="0"/>
            <a:t>xa</a:t>
          </a:r>
          <a:r>
            <a:rPr kumimoji="1" lang="ja-JP" altLang="en-US" sz="1400" baseline="0"/>
            <a:t>は計算で出しているが，ぼくはイラレの作業を実施するので，この結果は不要ではある。</a:t>
          </a:r>
          <a:endParaRPr kumimoji="1" lang="en-US" altLang="ja-JP" sz="1400"/>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1</xdr:col>
      <xdr:colOff>117231</xdr:colOff>
      <xdr:row>7</xdr:row>
      <xdr:rowOff>78154</xdr:rowOff>
    </xdr:from>
    <xdr:to>
      <xdr:col>11</xdr:col>
      <xdr:colOff>273538</xdr:colOff>
      <xdr:row>40</xdr:row>
      <xdr:rowOff>97692</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117593</xdr:colOff>
      <xdr:row>7</xdr:row>
      <xdr:rowOff>105834</xdr:rowOff>
    </xdr:from>
    <xdr:to>
      <xdr:col>20</xdr:col>
      <xdr:colOff>885727</xdr:colOff>
      <xdr:row>36</xdr:row>
      <xdr:rowOff>2917</xdr:rowOff>
    </xdr:to>
    <xdr:pic>
      <xdr:nvPicPr>
        <xdr:cNvPr id="3" name="図 2"/>
        <xdr:cNvPicPr>
          <a:picLocks noChangeAspect="1"/>
        </xdr:cNvPicPr>
      </xdr:nvPicPr>
      <xdr:blipFill>
        <a:blip xmlns:r="http://schemas.openxmlformats.org/officeDocument/2006/relationships" r:embed="rId2"/>
        <a:stretch>
          <a:fillRect/>
        </a:stretch>
      </xdr:blipFill>
      <xdr:spPr>
        <a:xfrm>
          <a:off x="15509993" y="1706034"/>
          <a:ext cx="11029734" cy="6602683"/>
        </a:xfrm>
        <a:prstGeom prst="rect">
          <a:avLst/>
        </a:prstGeom>
      </xdr:spPr>
    </xdr:pic>
    <xdr:clientData/>
  </xdr:twoCellAnchor>
  <xdr:oneCellAnchor>
    <xdr:from>
      <xdr:col>20</xdr:col>
      <xdr:colOff>1257301</xdr:colOff>
      <xdr:row>28</xdr:row>
      <xdr:rowOff>25400</xdr:rowOff>
    </xdr:from>
    <xdr:ext cx="5118100" cy="2664832"/>
    <xdr:sp macro="" textlink="">
      <xdr:nvSpPr>
        <xdr:cNvPr id="4" name="テキスト ボックス 3"/>
        <xdr:cNvSpPr txBox="1"/>
      </xdr:nvSpPr>
      <xdr:spPr>
        <a:xfrm>
          <a:off x="26911301" y="6502400"/>
          <a:ext cx="5118100" cy="26648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a:t>　</a:t>
          </a:r>
          <a:r>
            <a:rPr kumimoji="1" lang="ja-JP" altLang="en-US" sz="1400">
              <a:solidFill>
                <a:srgbClr val="FF0000"/>
              </a:solidFill>
            </a:rPr>
            <a:t>画像での読み</a:t>
          </a:r>
          <a:r>
            <a:rPr kumimoji="1" lang="ja-JP" altLang="en-US" sz="1400"/>
            <a:t>については，各自の手法があろう。ぼくはエクセルグラフを画像出力して，それをイラレに取り込み，</a:t>
          </a:r>
          <a:endParaRPr kumimoji="1" lang="en-US" altLang="ja-JP" sz="1400"/>
        </a:p>
        <a:p>
          <a:r>
            <a:rPr kumimoji="1" lang="ja-JP" altLang="en-US" sz="1400"/>
            <a:t>　</a:t>
          </a:r>
          <a:r>
            <a:rPr kumimoji="1" lang="en-US" altLang="ja-JP" sz="1400"/>
            <a:t>T1-T2</a:t>
          </a:r>
          <a:r>
            <a:rPr kumimoji="1" lang="ja-JP" altLang="en-US" sz="1400"/>
            <a:t>間に水平線分を描き，</a:t>
          </a:r>
          <a:r>
            <a:rPr kumimoji="1" lang="en-US" altLang="ja-JP" sz="1400"/>
            <a:t>(Ta-T1)</a:t>
          </a:r>
          <a:r>
            <a:rPr kumimoji="1" lang="ja-JP" altLang="en-US" sz="1400"/>
            <a:t>比を掛けて，</a:t>
          </a:r>
          <a:r>
            <a:rPr kumimoji="1" lang="en-US" altLang="ja-JP" sz="1400"/>
            <a:t>T1-Ta</a:t>
          </a:r>
          <a:r>
            <a:rPr kumimoji="1" lang="ja-JP" altLang="en-US" sz="1400"/>
            <a:t>間の水平線分を求めて，左図の赤色の破線で示した</a:t>
          </a:r>
          <a:r>
            <a:rPr kumimoji="1" lang="en-US" altLang="ja-JP" sz="1400"/>
            <a:t>Ta</a:t>
          </a:r>
          <a:r>
            <a:rPr kumimoji="1" lang="ja-JP" altLang="en-US" sz="1400"/>
            <a:t>に対応する垂直線分と潮汐カーブの交点である</a:t>
          </a:r>
          <a:r>
            <a:rPr kumimoji="1" lang="en-US" altLang="ja-JP" sz="1400"/>
            <a:t>P</a:t>
          </a:r>
          <a:r>
            <a:rPr kumimoji="1" lang="en-US" altLang="ja-JP" sz="1400" baseline="0"/>
            <a:t> (xa, ya)</a:t>
          </a:r>
          <a:r>
            <a:rPr kumimoji="1" lang="ja-JP" altLang="en-US" sz="1400" baseline="0"/>
            <a:t>を図化しておく。</a:t>
          </a:r>
          <a:endParaRPr kumimoji="1" lang="en-US" altLang="ja-JP" sz="1400" baseline="0"/>
        </a:p>
        <a:p>
          <a:r>
            <a:rPr kumimoji="1" lang="ja-JP" altLang="en-US" sz="1400" baseline="0"/>
            <a:t>　その結果得られたイラレ図を画像出力して，</a:t>
          </a:r>
          <a:r>
            <a:rPr kumimoji="1" lang="en-US" altLang="ja-JP" sz="1400" baseline="0"/>
            <a:t>Photoshop</a:t>
          </a:r>
          <a:r>
            <a:rPr kumimoji="1" lang="ja-JP" altLang="en-US" sz="1400" baseline="0"/>
            <a:t>または</a:t>
          </a:r>
          <a:r>
            <a:rPr kumimoji="1" lang="en-US" altLang="ja-JP" sz="1400" baseline="0"/>
            <a:t>GIMP</a:t>
          </a:r>
          <a:r>
            <a:rPr kumimoji="1" lang="ja-JP" altLang="en-US" sz="1400" baseline="0"/>
            <a:t>で見て，上記パラメータの，すべての画像読み値を求めて，その結果を上記の黄色で塗色したセルに入力する。</a:t>
          </a:r>
          <a:endParaRPr kumimoji="1" lang="en-US" altLang="ja-JP" sz="1400" baseline="0"/>
        </a:p>
        <a:p>
          <a:r>
            <a:rPr kumimoji="1" lang="ja-JP" altLang="en-US" sz="1400" baseline="0"/>
            <a:t>　なお，上記では，パラメータ</a:t>
          </a:r>
          <a:r>
            <a:rPr kumimoji="1" lang="en-US" altLang="ja-JP" sz="1400" baseline="0"/>
            <a:t>xa</a:t>
          </a:r>
          <a:r>
            <a:rPr kumimoji="1" lang="ja-JP" altLang="en-US" sz="1400" baseline="0"/>
            <a:t>は計算で出しているが，ぼくはイラレの作業を実施するので，この結果は不要ではある。</a:t>
          </a:r>
          <a:endParaRPr kumimoji="1" lang="en-US" altLang="ja-JP" sz="14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1" Type="http://schemas.openxmlformats.org/officeDocument/2006/relationships/drawing" Target="../drawings/drawing4.xml"/><Relationship Id="rId2"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3.xml"/><Relationship Id="rId4" Type="http://schemas.openxmlformats.org/officeDocument/2006/relationships/ctrlProp" Target="../ctrlProps/ctrlProp4.xml"/><Relationship Id="rId1" Type="http://schemas.openxmlformats.org/officeDocument/2006/relationships/drawing" Target="../drawings/drawing5.xml"/><Relationship Id="rId2"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2:AC41"/>
  <sheetViews>
    <sheetView view="pageLayout" zoomScale="122" zoomScaleNormal="62" zoomScalePageLayoutView="62" workbookViewId="0">
      <selection activeCell="B32" sqref="B32"/>
    </sheetView>
  </sheetViews>
  <sheetFormatPr baseColWidth="12" defaultRowHeight="18" x14ac:dyDescent="0.25"/>
  <cols>
    <col min="1" max="2" width="5.5" customWidth="1"/>
    <col min="3" max="3" width="8.25" customWidth="1"/>
    <col min="4" max="4" width="5.5" customWidth="1"/>
    <col min="5" max="5" width="6.5" customWidth="1"/>
    <col min="6" max="10" width="5.5" customWidth="1"/>
    <col min="11" max="11" width="6.375" customWidth="1"/>
    <col min="12" max="12" width="5.5" customWidth="1"/>
    <col min="13" max="13" width="6.625" customWidth="1"/>
    <col min="14" max="25" width="5.5" customWidth="1"/>
    <col min="26" max="29" width="5" customWidth="1"/>
  </cols>
  <sheetData>
    <row r="12" spans="1:25" x14ac:dyDescent="0.25">
      <c r="A12" t="s">
        <v>61</v>
      </c>
    </row>
    <row r="13" spans="1:25" ht="19" x14ac:dyDescent="0.25">
      <c r="B13" s="25" t="s">
        <v>27</v>
      </c>
    </row>
    <row r="14" spans="1:25" ht="19" x14ac:dyDescent="0.25">
      <c r="A14" s="25" t="s">
        <v>26</v>
      </c>
      <c r="B14" s="28">
        <v>0</v>
      </c>
      <c r="C14" s="28">
        <v>1</v>
      </c>
      <c r="D14" s="28">
        <v>2</v>
      </c>
      <c r="E14" s="28">
        <v>3</v>
      </c>
      <c r="F14" s="28">
        <v>4</v>
      </c>
      <c r="G14" s="28">
        <v>5</v>
      </c>
      <c r="H14" s="28">
        <v>6</v>
      </c>
      <c r="I14" s="28">
        <v>7</v>
      </c>
      <c r="J14" s="28">
        <v>8</v>
      </c>
      <c r="K14" s="28">
        <v>9</v>
      </c>
      <c r="L14" s="28">
        <v>10</v>
      </c>
      <c r="M14" s="28">
        <v>11</v>
      </c>
      <c r="N14" s="28">
        <v>12</v>
      </c>
      <c r="O14" s="28">
        <v>13</v>
      </c>
      <c r="P14" s="28">
        <v>14</v>
      </c>
      <c r="Q14" s="28">
        <v>15</v>
      </c>
      <c r="R14" s="28">
        <v>16</v>
      </c>
      <c r="S14" s="28">
        <v>17</v>
      </c>
      <c r="T14" s="28">
        <v>18</v>
      </c>
      <c r="U14" s="28">
        <v>19</v>
      </c>
      <c r="V14" s="28">
        <v>20</v>
      </c>
      <c r="W14" s="28">
        <v>21</v>
      </c>
      <c r="X14" s="28">
        <v>22</v>
      </c>
      <c r="Y14" s="28">
        <v>23</v>
      </c>
    </row>
    <row r="15" spans="1:25" ht="19" x14ac:dyDescent="0.25">
      <c r="A15" s="27">
        <v>13</v>
      </c>
      <c r="B15" s="29">
        <v>124</v>
      </c>
      <c r="C15" s="29">
        <v>122</v>
      </c>
      <c r="D15" s="29">
        <v>140</v>
      </c>
      <c r="E15" s="29">
        <v>173</v>
      </c>
      <c r="F15" s="29">
        <v>214</v>
      </c>
      <c r="G15" s="29">
        <v>254</v>
      </c>
      <c r="H15" s="29">
        <v>283</v>
      </c>
      <c r="I15" s="29">
        <v>294</v>
      </c>
      <c r="J15" s="29">
        <v>285</v>
      </c>
      <c r="K15" s="29">
        <v>259</v>
      </c>
      <c r="L15" s="29">
        <v>224</v>
      </c>
      <c r="M15" s="29">
        <v>190</v>
      </c>
      <c r="N15" s="29">
        <v>167</v>
      </c>
      <c r="O15" s="29">
        <v>161</v>
      </c>
      <c r="P15" s="29">
        <v>172</v>
      </c>
      <c r="Q15" s="29">
        <v>200</v>
      </c>
      <c r="R15" s="29">
        <v>235</v>
      </c>
      <c r="S15" s="29">
        <v>269</v>
      </c>
      <c r="T15" s="29">
        <v>292</v>
      </c>
      <c r="U15" s="29">
        <v>298</v>
      </c>
      <c r="V15" s="29">
        <v>283</v>
      </c>
      <c r="W15" s="29">
        <v>251</v>
      </c>
      <c r="X15" s="29">
        <v>209</v>
      </c>
      <c r="Y15" s="29">
        <v>168</v>
      </c>
    </row>
    <row r="16" spans="1:25" ht="19" x14ac:dyDescent="0.25">
      <c r="A16" s="27">
        <v>14</v>
      </c>
      <c r="B16" s="29">
        <v>138</v>
      </c>
      <c r="C16" s="29">
        <v>125</v>
      </c>
      <c r="D16" s="29">
        <v>133</v>
      </c>
      <c r="E16" s="29">
        <v>158</v>
      </c>
      <c r="F16" s="29">
        <v>196</v>
      </c>
      <c r="G16" s="29">
        <v>237</v>
      </c>
      <c r="H16" s="29">
        <v>271</v>
      </c>
      <c r="I16" s="29">
        <v>290</v>
      </c>
      <c r="J16" s="29">
        <v>289</v>
      </c>
      <c r="K16" s="29">
        <v>269</v>
      </c>
      <c r="L16" s="29">
        <v>235</v>
      </c>
      <c r="M16" s="29">
        <v>197</v>
      </c>
      <c r="N16" s="29">
        <v>166</v>
      </c>
      <c r="O16" s="29">
        <v>151</v>
      </c>
      <c r="P16" s="29">
        <v>155</v>
      </c>
      <c r="Q16" s="29">
        <v>177</v>
      </c>
      <c r="R16" s="29">
        <v>211</v>
      </c>
      <c r="S16" s="29">
        <v>249</v>
      </c>
      <c r="T16" s="29">
        <v>281</v>
      </c>
      <c r="U16" s="29">
        <v>297</v>
      </c>
      <c r="V16" s="29">
        <v>294</v>
      </c>
      <c r="W16" s="29">
        <v>270</v>
      </c>
      <c r="X16" s="29">
        <v>233</v>
      </c>
      <c r="Y16" s="29">
        <v>192</v>
      </c>
    </row>
    <row r="18" spans="1:25" ht="19" x14ac:dyDescent="0.25">
      <c r="A18" s="27">
        <v>16</v>
      </c>
      <c r="B18" s="29">
        <v>178</v>
      </c>
      <c r="C18" s="29">
        <v>151</v>
      </c>
      <c r="D18" s="29">
        <v>142</v>
      </c>
      <c r="E18" s="29">
        <v>151</v>
      </c>
      <c r="F18" s="29">
        <v>177</v>
      </c>
      <c r="G18" s="29">
        <v>214</v>
      </c>
      <c r="H18" s="29">
        <v>251</v>
      </c>
      <c r="I18" s="29">
        <v>280</v>
      </c>
      <c r="J18" s="29">
        <v>292</v>
      </c>
      <c r="K18" s="29">
        <v>286</v>
      </c>
      <c r="L18" s="29">
        <v>261</v>
      </c>
      <c r="M18" s="29">
        <v>225</v>
      </c>
      <c r="N18" s="29">
        <v>187</v>
      </c>
      <c r="O18" s="29">
        <v>157</v>
      </c>
      <c r="P18" s="29">
        <v>142</v>
      </c>
      <c r="Q18" s="29">
        <v>147</v>
      </c>
      <c r="R18" s="29">
        <v>169</v>
      </c>
      <c r="S18" s="29">
        <v>204</v>
      </c>
      <c r="T18" s="29">
        <v>242</v>
      </c>
      <c r="U18" s="29">
        <v>273</v>
      </c>
      <c r="V18" s="29">
        <v>290</v>
      </c>
      <c r="W18" s="29">
        <v>288</v>
      </c>
      <c r="X18" s="29">
        <v>268</v>
      </c>
      <c r="Y18" s="29">
        <v>236</v>
      </c>
    </row>
    <row r="19" spans="1:25" ht="19" x14ac:dyDescent="0.25">
      <c r="A19" s="27">
        <v>17</v>
      </c>
      <c r="B19" s="29">
        <v>201</v>
      </c>
      <c r="C19" s="29">
        <v>171</v>
      </c>
      <c r="D19" s="29">
        <v>155</v>
      </c>
      <c r="E19" s="29">
        <v>157</v>
      </c>
      <c r="F19" s="29">
        <v>175</v>
      </c>
      <c r="G19" s="29">
        <v>205</v>
      </c>
      <c r="H19" s="29">
        <v>239</v>
      </c>
      <c r="I19" s="29">
        <v>270</v>
      </c>
      <c r="J19" s="29">
        <v>288</v>
      </c>
      <c r="K19" s="29">
        <v>288</v>
      </c>
      <c r="L19" s="29">
        <v>270</v>
      </c>
      <c r="M19" s="29">
        <v>239</v>
      </c>
      <c r="N19" s="29">
        <v>202</v>
      </c>
      <c r="O19" s="29">
        <v>169</v>
      </c>
      <c r="P19" s="29">
        <v>148</v>
      </c>
      <c r="Q19" s="29">
        <v>143</v>
      </c>
      <c r="R19" s="29">
        <v>156</v>
      </c>
      <c r="S19" s="29">
        <v>183</v>
      </c>
      <c r="T19" s="29">
        <v>218</v>
      </c>
      <c r="U19" s="29">
        <v>251</v>
      </c>
      <c r="V19" s="29">
        <v>275</v>
      </c>
      <c r="W19" s="29">
        <v>283</v>
      </c>
      <c r="X19" s="29">
        <v>274</v>
      </c>
      <c r="Y19" s="29">
        <v>252</v>
      </c>
    </row>
    <row r="23" spans="1:25" x14ac:dyDescent="0.25">
      <c r="A23" t="s">
        <v>60</v>
      </c>
      <c r="F23" t="s">
        <v>62</v>
      </c>
    </row>
    <row r="24" spans="1:25" ht="19" x14ac:dyDescent="0.25">
      <c r="A24" s="25" t="s">
        <v>26</v>
      </c>
      <c r="B24" s="25" t="s">
        <v>28</v>
      </c>
      <c r="J24" s="25" t="s">
        <v>29</v>
      </c>
    </row>
    <row r="25" spans="1:25" ht="19" x14ac:dyDescent="0.25">
      <c r="B25" s="25" t="s">
        <v>27</v>
      </c>
      <c r="C25" s="25" t="s">
        <v>30</v>
      </c>
      <c r="D25" s="25" t="s">
        <v>27</v>
      </c>
      <c r="E25" s="25" t="s">
        <v>30</v>
      </c>
      <c r="F25" s="25" t="s">
        <v>27</v>
      </c>
      <c r="G25" s="25" t="s">
        <v>30</v>
      </c>
      <c r="H25" s="25" t="s">
        <v>27</v>
      </c>
      <c r="I25" s="25" t="s">
        <v>30</v>
      </c>
      <c r="J25" s="25" t="s">
        <v>27</v>
      </c>
      <c r="K25" s="25" t="s">
        <v>30</v>
      </c>
      <c r="L25" s="25" t="s">
        <v>27</v>
      </c>
      <c r="M25" s="25" t="s">
        <v>30</v>
      </c>
      <c r="N25" s="25" t="s">
        <v>27</v>
      </c>
      <c r="O25" s="25" t="s">
        <v>30</v>
      </c>
      <c r="P25" s="25" t="s">
        <v>27</v>
      </c>
      <c r="Q25" s="25" t="s">
        <v>30</v>
      </c>
      <c r="R25" t="s">
        <v>33</v>
      </c>
    </row>
    <row r="26" spans="1:25" ht="19" x14ac:dyDescent="0.25">
      <c r="A26" s="27">
        <v>13</v>
      </c>
      <c r="B26" s="30">
        <v>0.29375000000000001</v>
      </c>
      <c r="C26" s="26">
        <v>183</v>
      </c>
      <c r="D26" s="30">
        <v>0.78263888888888899</v>
      </c>
      <c r="E26" s="26">
        <v>186</v>
      </c>
      <c r="F26" s="26" t="s">
        <v>31</v>
      </c>
      <c r="G26" s="26" t="s">
        <v>31</v>
      </c>
      <c r="H26" s="26" t="s">
        <v>31</v>
      </c>
      <c r="I26" s="26" t="s">
        <v>31</v>
      </c>
      <c r="J26" s="30">
        <v>2.6388888888888889E-2</v>
      </c>
      <c r="K26" s="26">
        <v>5</v>
      </c>
      <c r="L26" s="30">
        <v>0.53611111111111109</v>
      </c>
      <c r="M26" s="26">
        <v>46</v>
      </c>
      <c r="N26" s="26" t="s">
        <v>31</v>
      </c>
      <c r="O26" s="26" t="s">
        <v>31</v>
      </c>
      <c r="P26" s="26" t="s">
        <v>31</v>
      </c>
      <c r="Q26" s="26" t="s">
        <v>31</v>
      </c>
      <c r="R26" s="33">
        <v>17</v>
      </c>
      <c r="S26" s="33">
        <v>37</v>
      </c>
    </row>
    <row r="27" spans="1:25" ht="19" x14ac:dyDescent="0.25">
      <c r="A27" s="27">
        <v>14</v>
      </c>
      <c r="B27" s="30">
        <v>0.31111111111111112</v>
      </c>
      <c r="C27" s="26">
        <v>185</v>
      </c>
      <c r="D27" s="30">
        <v>0.80625000000000002</v>
      </c>
      <c r="E27" s="26">
        <v>186</v>
      </c>
      <c r="F27" s="26" t="s">
        <v>31</v>
      </c>
      <c r="G27" s="26" t="s">
        <v>31</v>
      </c>
      <c r="H27" s="26" t="s">
        <v>31</v>
      </c>
      <c r="I27" s="26" t="s">
        <v>31</v>
      </c>
      <c r="J27" s="30">
        <v>4.7222222222222221E-2</v>
      </c>
      <c r="K27" s="26">
        <v>9</v>
      </c>
      <c r="L27" s="30">
        <v>0.55694444444444446</v>
      </c>
      <c r="M27" s="26">
        <v>38</v>
      </c>
      <c r="N27" s="26" t="s">
        <v>31</v>
      </c>
      <c r="O27" s="26" t="s">
        <v>31</v>
      </c>
      <c r="P27" s="26" t="s">
        <v>31</v>
      </c>
      <c r="Q27" s="26" t="s">
        <v>31</v>
      </c>
      <c r="R27" s="33">
        <v>13</v>
      </c>
      <c r="S27" s="33">
        <v>38</v>
      </c>
    </row>
    <row r="28" spans="1:25" x14ac:dyDescent="0.25">
      <c r="R28" s="69"/>
      <c r="S28" s="69"/>
    </row>
    <row r="29" spans="1:25" ht="19" x14ac:dyDescent="0.25">
      <c r="A29" s="27">
        <v>16</v>
      </c>
      <c r="B29" s="30">
        <v>0.34166666666666662</v>
      </c>
      <c r="C29" s="26">
        <v>182</v>
      </c>
      <c r="D29" s="30">
        <v>0.8520833333333333</v>
      </c>
      <c r="E29" s="26">
        <v>177</v>
      </c>
      <c r="F29" s="26" t="s">
        <v>31</v>
      </c>
      <c r="G29" s="26" t="s">
        <v>31</v>
      </c>
      <c r="H29" s="26" t="s">
        <v>31</v>
      </c>
      <c r="I29" s="26" t="s">
        <v>31</v>
      </c>
      <c r="J29" s="30">
        <v>8.4722222222222213E-2</v>
      </c>
      <c r="K29" s="26">
        <v>28</v>
      </c>
      <c r="L29" s="30">
        <v>0.59722222222222221</v>
      </c>
      <c r="M29" s="26">
        <v>29</v>
      </c>
      <c r="N29" s="26" t="s">
        <v>31</v>
      </c>
      <c r="O29" s="26" t="s">
        <v>31</v>
      </c>
      <c r="P29" s="26" t="s">
        <v>31</v>
      </c>
      <c r="Q29" s="26" t="s">
        <v>31</v>
      </c>
      <c r="R29" s="33">
        <v>15</v>
      </c>
      <c r="S29" s="33">
        <v>33</v>
      </c>
    </row>
    <row r="30" spans="1:25" ht="19" x14ac:dyDescent="0.25">
      <c r="A30" s="27">
        <v>17</v>
      </c>
      <c r="B30" s="30">
        <v>0.35694444444444445</v>
      </c>
      <c r="C30" s="26">
        <v>178</v>
      </c>
      <c r="D30" s="30">
        <v>0.87569444444444444</v>
      </c>
      <c r="E30" s="26">
        <v>168</v>
      </c>
      <c r="F30" s="26" t="s">
        <v>31</v>
      </c>
      <c r="G30" s="26" t="s">
        <v>31</v>
      </c>
      <c r="H30" s="26" t="s">
        <v>31</v>
      </c>
      <c r="I30" s="26" t="s">
        <v>31</v>
      </c>
      <c r="J30" s="30">
        <v>0.10277777777777779</v>
      </c>
      <c r="K30" s="26">
        <v>40</v>
      </c>
      <c r="L30" s="30">
        <v>0.61805555555555558</v>
      </c>
      <c r="M30" s="26">
        <v>29</v>
      </c>
      <c r="N30" s="26" t="s">
        <v>31</v>
      </c>
      <c r="O30" s="26" t="s">
        <v>31</v>
      </c>
      <c r="P30" s="26" t="s">
        <v>31</v>
      </c>
      <c r="Q30" s="26" t="s">
        <v>31</v>
      </c>
      <c r="R30" s="33">
        <v>16</v>
      </c>
      <c r="S30" s="33">
        <v>33</v>
      </c>
    </row>
    <row r="33" spans="1:29" x14ac:dyDescent="0.25">
      <c r="A33" s="31"/>
      <c r="B33" s="31"/>
      <c r="C33" s="31"/>
      <c r="D33" s="31"/>
      <c r="E33" s="31"/>
      <c r="F33" s="31"/>
      <c r="G33" s="31"/>
      <c r="H33" s="31"/>
      <c r="I33" s="31"/>
      <c r="J33" s="31"/>
      <c r="K33" s="31"/>
      <c r="L33" s="31"/>
      <c r="M33" s="31"/>
      <c r="N33" s="31"/>
      <c r="O33" s="31"/>
      <c r="P33" s="31"/>
      <c r="Q33" s="31"/>
      <c r="R33" s="31"/>
      <c r="S33" s="31"/>
      <c r="T33" s="31"/>
      <c r="U33" s="31"/>
      <c r="V33" s="31"/>
      <c r="W33" s="31"/>
      <c r="X33" s="31"/>
      <c r="Y33" s="31"/>
    </row>
    <row r="34" spans="1:29" x14ac:dyDescent="0.25">
      <c r="A34" s="21" t="s">
        <v>32</v>
      </c>
      <c r="E34" t="s">
        <v>63</v>
      </c>
    </row>
    <row r="35" spans="1:29" ht="19" x14ac:dyDescent="0.25">
      <c r="B35" s="25" t="s">
        <v>27</v>
      </c>
    </row>
    <row r="36" spans="1:29" ht="19" x14ac:dyDescent="0.25">
      <c r="A36" s="25" t="s">
        <v>26</v>
      </c>
      <c r="B36" s="28">
        <v>0</v>
      </c>
      <c r="C36" s="28">
        <v>1</v>
      </c>
      <c r="D36" s="28">
        <v>2</v>
      </c>
      <c r="E36" s="28">
        <v>3</v>
      </c>
      <c r="F36" s="28">
        <v>4</v>
      </c>
      <c r="G36" s="28">
        <v>5</v>
      </c>
      <c r="H36" s="28">
        <v>6</v>
      </c>
      <c r="I36" s="28">
        <v>7</v>
      </c>
      <c r="J36" s="28">
        <v>8</v>
      </c>
      <c r="K36" s="28">
        <v>9</v>
      </c>
      <c r="L36" s="28">
        <v>10</v>
      </c>
      <c r="M36" s="28">
        <v>11</v>
      </c>
      <c r="N36" s="28">
        <v>12</v>
      </c>
      <c r="O36" s="28">
        <v>13</v>
      </c>
      <c r="P36" s="28">
        <v>14</v>
      </c>
      <c r="Q36" s="28">
        <v>15</v>
      </c>
      <c r="R36" s="28">
        <v>16</v>
      </c>
      <c r="S36" s="28">
        <v>17</v>
      </c>
      <c r="T36" s="28">
        <v>18</v>
      </c>
      <c r="U36" s="28">
        <v>19</v>
      </c>
      <c r="V36" s="28">
        <v>20</v>
      </c>
      <c r="W36" s="28">
        <v>21</v>
      </c>
      <c r="X36" s="28">
        <v>22</v>
      </c>
      <c r="Y36" s="28">
        <v>23</v>
      </c>
      <c r="Z36" t="s">
        <v>33</v>
      </c>
      <c r="AB36" t="s">
        <v>33</v>
      </c>
    </row>
    <row r="37" spans="1:29" ht="19" x14ac:dyDescent="0.25">
      <c r="A37" s="27">
        <v>13</v>
      </c>
      <c r="B37" s="68">
        <f>B15-108.2</f>
        <v>15.799999999999997</v>
      </c>
      <c r="C37" s="68">
        <f t="shared" ref="C37:Y38" si="0">C15-108.2</f>
        <v>13.799999999999997</v>
      </c>
      <c r="D37" s="68">
        <f t="shared" si="0"/>
        <v>31.799999999999997</v>
      </c>
      <c r="E37" s="68">
        <f t="shared" si="0"/>
        <v>64.8</v>
      </c>
      <c r="F37" s="68">
        <f t="shared" si="0"/>
        <v>105.8</v>
      </c>
      <c r="G37" s="68">
        <f t="shared" si="0"/>
        <v>145.80000000000001</v>
      </c>
      <c r="H37" s="68">
        <f t="shared" si="0"/>
        <v>174.8</v>
      </c>
      <c r="I37" s="68">
        <f t="shared" si="0"/>
        <v>185.8</v>
      </c>
      <c r="J37" s="68">
        <f t="shared" si="0"/>
        <v>176.8</v>
      </c>
      <c r="K37" s="68">
        <f t="shared" si="0"/>
        <v>150.80000000000001</v>
      </c>
      <c r="L37" s="68">
        <f t="shared" si="0"/>
        <v>115.8</v>
      </c>
      <c r="M37" s="68">
        <f t="shared" si="0"/>
        <v>81.8</v>
      </c>
      <c r="N37" s="68">
        <f t="shared" si="0"/>
        <v>58.8</v>
      </c>
      <c r="O37" s="68">
        <f t="shared" si="0"/>
        <v>52.8</v>
      </c>
      <c r="P37" s="68">
        <f t="shared" si="0"/>
        <v>63.8</v>
      </c>
      <c r="Q37" s="68">
        <f t="shared" si="0"/>
        <v>91.8</v>
      </c>
      <c r="R37" s="68">
        <f t="shared" si="0"/>
        <v>126.8</v>
      </c>
      <c r="S37" s="68">
        <f t="shared" si="0"/>
        <v>160.80000000000001</v>
      </c>
      <c r="T37" s="68">
        <f t="shared" si="0"/>
        <v>183.8</v>
      </c>
      <c r="U37" s="68">
        <f t="shared" si="0"/>
        <v>189.8</v>
      </c>
      <c r="V37" s="68">
        <f t="shared" si="0"/>
        <v>174.8</v>
      </c>
      <c r="W37" s="68">
        <f t="shared" si="0"/>
        <v>142.80000000000001</v>
      </c>
      <c r="X37" s="68">
        <f t="shared" si="0"/>
        <v>100.8</v>
      </c>
      <c r="Y37" s="68">
        <f t="shared" si="0"/>
        <v>59.8</v>
      </c>
      <c r="Z37" s="33">
        <v>17</v>
      </c>
      <c r="AA37" s="33">
        <v>37</v>
      </c>
      <c r="AB37" s="32"/>
      <c r="AC37" s="32"/>
    </row>
    <row r="38" spans="1:29" ht="19" x14ac:dyDescent="0.25">
      <c r="A38" s="27">
        <v>14</v>
      </c>
      <c r="B38" s="68">
        <f>B16-108.2</f>
        <v>29.799999999999997</v>
      </c>
      <c r="C38" s="68">
        <f t="shared" si="0"/>
        <v>16.799999999999997</v>
      </c>
      <c r="D38" s="68">
        <f t="shared" si="0"/>
        <v>24.799999999999997</v>
      </c>
      <c r="E38" s="68">
        <f t="shared" si="0"/>
        <v>49.8</v>
      </c>
      <c r="F38" s="68">
        <f t="shared" si="0"/>
        <v>87.8</v>
      </c>
      <c r="G38" s="68">
        <f t="shared" si="0"/>
        <v>128.80000000000001</v>
      </c>
      <c r="H38" s="68">
        <f t="shared" si="0"/>
        <v>162.80000000000001</v>
      </c>
      <c r="I38" s="68">
        <f t="shared" si="0"/>
        <v>181.8</v>
      </c>
      <c r="J38" s="68">
        <f t="shared" si="0"/>
        <v>180.8</v>
      </c>
      <c r="K38" s="68">
        <f t="shared" si="0"/>
        <v>160.80000000000001</v>
      </c>
      <c r="L38" s="68">
        <f t="shared" si="0"/>
        <v>126.8</v>
      </c>
      <c r="M38" s="68">
        <f t="shared" si="0"/>
        <v>88.8</v>
      </c>
      <c r="N38" s="68">
        <f t="shared" si="0"/>
        <v>57.8</v>
      </c>
      <c r="O38" s="68">
        <f t="shared" si="0"/>
        <v>42.8</v>
      </c>
      <c r="P38" s="68">
        <f t="shared" si="0"/>
        <v>46.8</v>
      </c>
      <c r="Q38" s="68">
        <f t="shared" si="0"/>
        <v>68.8</v>
      </c>
      <c r="R38" s="68">
        <f t="shared" si="0"/>
        <v>102.8</v>
      </c>
      <c r="S38" s="68">
        <f t="shared" si="0"/>
        <v>140.80000000000001</v>
      </c>
      <c r="T38" s="68">
        <f t="shared" si="0"/>
        <v>172.8</v>
      </c>
      <c r="U38" s="68">
        <f t="shared" si="0"/>
        <v>188.8</v>
      </c>
      <c r="V38" s="68">
        <f t="shared" si="0"/>
        <v>185.8</v>
      </c>
      <c r="W38" s="68">
        <f t="shared" si="0"/>
        <v>161.80000000000001</v>
      </c>
      <c r="X38" s="68">
        <f t="shared" si="0"/>
        <v>124.8</v>
      </c>
      <c r="Y38" s="68">
        <f t="shared" si="0"/>
        <v>83.8</v>
      </c>
      <c r="Z38" s="33">
        <v>13</v>
      </c>
      <c r="AA38" s="33">
        <v>38</v>
      </c>
      <c r="AB38" s="33"/>
      <c r="AC38" s="33"/>
    </row>
    <row r="39" spans="1:29" x14ac:dyDescent="0.25">
      <c r="B39" s="68"/>
      <c r="C39" s="68"/>
      <c r="D39" s="68"/>
      <c r="E39" s="68"/>
      <c r="F39" s="68"/>
      <c r="G39" s="68"/>
      <c r="H39" s="68"/>
      <c r="I39" s="68"/>
      <c r="J39" s="68"/>
      <c r="K39" s="68"/>
      <c r="L39" s="68"/>
      <c r="M39" s="68"/>
      <c r="N39" s="68"/>
      <c r="O39" s="68"/>
      <c r="P39" s="68"/>
      <c r="Q39" s="68"/>
      <c r="R39" s="68"/>
      <c r="S39" s="68"/>
      <c r="T39" s="68"/>
      <c r="U39" s="68"/>
      <c r="V39" s="68"/>
      <c r="W39" s="68"/>
      <c r="X39" s="68"/>
      <c r="Y39" s="68"/>
      <c r="Z39" s="69"/>
      <c r="AA39" s="69"/>
    </row>
    <row r="40" spans="1:29" ht="19" x14ac:dyDescent="0.25">
      <c r="A40" s="27">
        <v>16</v>
      </c>
      <c r="B40" s="68">
        <f t="shared" ref="B40:Y40" si="1">B18-108.2</f>
        <v>69.8</v>
      </c>
      <c r="C40" s="68">
        <f t="shared" si="1"/>
        <v>42.8</v>
      </c>
      <c r="D40" s="68">
        <f t="shared" si="1"/>
        <v>33.799999999999997</v>
      </c>
      <c r="E40" s="68">
        <f t="shared" si="1"/>
        <v>42.8</v>
      </c>
      <c r="F40" s="68">
        <f t="shared" si="1"/>
        <v>68.8</v>
      </c>
      <c r="G40" s="68">
        <f t="shared" si="1"/>
        <v>105.8</v>
      </c>
      <c r="H40" s="68">
        <f t="shared" si="1"/>
        <v>142.80000000000001</v>
      </c>
      <c r="I40" s="68">
        <f t="shared" si="1"/>
        <v>171.8</v>
      </c>
      <c r="J40" s="68">
        <f t="shared" si="1"/>
        <v>183.8</v>
      </c>
      <c r="K40" s="68">
        <f t="shared" si="1"/>
        <v>177.8</v>
      </c>
      <c r="L40" s="68">
        <f t="shared" si="1"/>
        <v>152.80000000000001</v>
      </c>
      <c r="M40" s="68">
        <f t="shared" si="1"/>
        <v>116.8</v>
      </c>
      <c r="N40" s="68">
        <f t="shared" si="1"/>
        <v>78.8</v>
      </c>
      <c r="O40" s="68">
        <f t="shared" si="1"/>
        <v>48.8</v>
      </c>
      <c r="P40" s="68">
        <f t="shared" si="1"/>
        <v>33.799999999999997</v>
      </c>
      <c r="Q40" s="68">
        <f t="shared" si="1"/>
        <v>38.799999999999997</v>
      </c>
      <c r="R40" s="68">
        <f t="shared" si="1"/>
        <v>60.8</v>
      </c>
      <c r="S40" s="68">
        <f t="shared" si="1"/>
        <v>95.8</v>
      </c>
      <c r="T40" s="68">
        <f t="shared" si="1"/>
        <v>133.80000000000001</v>
      </c>
      <c r="U40" s="68">
        <f t="shared" si="1"/>
        <v>164.8</v>
      </c>
      <c r="V40" s="68">
        <f t="shared" si="1"/>
        <v>181.8</v>
      </c>
      <c r="W40" s="68">
        <f t="shared" si="1"/>
        <v>179.8</v>
      </c>
      <c r="X40" s="68">
        <f t="shared" si="1"/>
        <v>159.80000000000001</v>
      </c>
      <c r="Y40" s="68">
        <f t="shared" si="1"/>
        <v>127.8</v>
      </c>
      <c r="Z40" s="33">
        <v>15</v>
      </c>
      <c r="AA40" s="33">
        <v>33</v>
      </c>
      <c r="AB40" s="32"/>
      <c r="AC40" s="32"/>
    </row>
    <row r="41" spans="1:29" ht="19" x14ac:dyDescent="0.25">
      <c r="A41" s="27">
        <v>17</v>
      </c>
      <c r="B41" s="68">
        <f t="shared" ref="B41:Y41" si="2">B19-108.2</f>
        <v>92.8</v>
      </c>
      <c r="C41" s="68">
        <f t="shared" si="2"/>
        <v>62.8</v>
      </c>
      <c r="D41" s="68">
        <f t="shared" si="2"/>
        <v>46.8</v>
      </c>
      <c r="E41" s="68">
        <f t="shared" si="2"/>
        <v>48.8</v>
      </c>
      <c r="F41" s="68">
        <f t="shared" si="2"/>
        <v>66.8</v>
      </c>
      <c r="G41" s="68">
        <f t="shared" si="2"/>
        <v>96.8</v>
      </c>
      <c r="H41" s="68">
        <f t="shared" si="2"/>
        <v>130.80000000000001</v>
      </c>
      <c r="I41" s="68">
        <f t="shared" si="2"/>
        <v>161.80000000000001</v>
      </c>
      <c r="J41" s="68">
        <f t="shared" si="2"/>
        <v>179.8</v>
      </c>
      <c r="K41" s="68">
        <f t="shared" si="2"/>
        <v>179.8</v>
      </c>
      <c r="L41" s="68">
        <f t="shared" si="2"/>
        <v>161.80000000000001</v>
      </c>
      <c r="M41" s="68">
        <f t="shared" si="2"/>
        <v>130.80000000000001</v>
      </c>
      <c r="N41" s="68">
        <f t="shared" si="2"/>
        <v>93.8</v>
      </c>
      <c r="O41" s="68">
        <f t="shared" si="2"/>
        <v>60.8</v>
      </c>
      <c r="P41" s="68">
        <f t="shared" si="2"/>
        <v>39.799999999999997</v>
      </c>
      <c r="Q41" s="68">
        <f t="shared" si="2"/>
        <v>34.799999999999997</v>
      </c>
      <c r="R41" s="68">
        <f t="shared" si="2"/>
        <v>47.8</v>
      </c>
      <c r="S41" s="68">
        <f t="shared" si="2"/>
        <v>74.8</v>
      </c>
      <c r="T41" s="68">
        <f t="shared" si="2"/>
        <v>109.8</v>
      </c>
      <c r="U41" s="68">
        <f t="shared" si="2"/>
        <v>142.80000000000001</v>
      </c>
      <c r="V41" s="68">
        <f t="shared" si="2"/>
        <v>166.8</v>
      </c>
      <c r="W41" s="68">
        <f t="shared" si="2"/>
        <v>174.8</v>
      </c>
      <c r="X41" s="68">
        <f t="shared" si="2"/>
        <v>165.8</v>
      </c>
      <c r="Y41" s="68">
        <f t="shared" si="2"/>
        <v>143.80000000000001</v>
      </c>
      <c r="Z41" s="33">
        <v>16</v>
      </c>
      <c r="AA41" s="33">
        <v>33</v>
      </c>
      <c r="AB41" s="32"/>
      <c r="AC41" s="32"/>
    </row>
  </sheetData>
  <phoneticPr fontId="2"/>
  <pageMargins left="0.70000000000000007" right="0.70000000000000007" top="0.75000000000000011" bottom="0.75000000000000011" header="0.30000000000000004" footer="0.30000000000000004"/>
  <pageSetup paperSize="9" scale="50" orientation="landscape" horizontalDpi="0" verticalDpi="0"/>
  <headerFooter>
    <oddHeader>&amp;C徳之島2021春調査　気象庁　奄美港時間毎観測値と推定満干値</oddHeader>
    <oddFooter>&amp;Lmotoharu&amp;C&amp;P ページ&amp;R&amp;D</oddFooter>
  </headerFooter>
  <colBreaks count="1" manualBreakCount="1">
    <brk id="31" max="1048575" man="1"/>
  </colBreaks>
  <drawing r:id="rId1"/>
  <extLst>
    <ext xmlns:mx="http://schemas.microsoft.com/office/mac/excel/2008/main" uri="{64002731-A6B0-56B0-2670-7721B7C09600}">
      <mx:PLV Mode="1" OnePage="0" WScale="32"/>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abSelected="1" topLeftCell="L4" zoomScale="125" zoomScaleNormal="113" zoomScalePageLayoutView="113" workbookViewId="0">
      <selection activeCell="W25" sqref="W25"/>
    </sheetView>
  </sheetViews>
  <sheetFormatPr baseColWidth="12" defaultRowHeight="18" x14ac:dyDescent="0.25"/>
  <sheetData>
    <row r="1" spans="1:26" x14ac:dyDescent="0.25">
      <c r="A1" t="s">
        <v>92</v>
      </c>
      <c r="E1" s="21" t="s">
        <v>125</v>
      </c>
    </row>
    <row r="2" spans="1:26" x14ac:dyDescent="0.25">
      <c r="B2" t="s">
        <v>123</v>
      </c>
      <c r="C2" t="s">
        <v>124</v>
      </c>
      <c r="D2" t="s">
        <v>126</v>
      </c>
    </row>
    <row r="3" spans="1:26" x14ac:dyDescent="0.25">
      <c r="A3" t="s">
        <v>77</v>
      </c>
      <c r="B3">
        <v>16</v>
      </c>
      <c r="C3">
        <v>33</v>
      </c>
      <c r="D3">
        <f>B3+C3/60</f>
        <v>16.55</v>
      </c>
    </row>
    <row r="4" spans="1:26" x14ac:dyDescent="0.25">
      <c r="A4" t="s">
        <v>47</v>
      </c>
      <c r="C4">
        <v>0</v>
      </c>
      <c r="D4">
        <v>1</v>
      </c>
      <c r="E4">
        <v>2</v>
      </c>
      <c r="F4">
        <v>3</v>
      </c>
      <c r="G4">
        <v>4</v>
      </c>
      <c r="H4">
        <v>5</v>
      </c>
      <c r="I4">
        <v>6</v>
      </c>
      <c r="J4">
        <v>7</v>
      </c>
      <c r="K4">
        <v>8</v>
      </c>
      <c r="L4">
        <v>9</v>
      </c>
      <c r="M4">
        <v>10</v>
      </c>
      <c r="N4">
        <v>11</v>
      </c>
      <c r="O4">
        <v>12</v>
      </c>
      <c r="P4">
        <v>13</v>
      </c>
      <c r="Q4">
        <v>14</v>
      </c>
      <c r="R4">
        <v>15</v>
      </c>
      <c r="S4">
        <v>16</v>
      </c>
      <c r="T4">
        <v>17</v>
      </c>
      <c r="U4">
        <v>18</v>
      </c>
      <c r="V4">
        <v>19</v>
      </c>
      <c r="W4">
        <v>20</v>
      </c>
      <c r="X4">
        <v>21</v>
      </c>
      <c r="Y4">
        <v>22</v>
      </c>
      <c r="Z4">
        <v>23</v>
      </c>
    </row>
    <row r="5" spans="1:26" x14ac:dyDescent="0.25">
      <c r="A5" t="s">
        <v>48</v>
      </c>
      <c r="C5" s="89">
        <v>84</v>
      </c>
      <c r="D5" s="89">
        <v>51</v>
      </c>
      <c r="E5" s="89">
        <v>30</v>
      </c>
      <c r="F5" s="89">
        <v>28</v>
      </c>
      <c r="G5" s="89">
        <v>44</v>
      </c>
      <c r="H5" s="89">
        <v>74</v>
      </c>
      <c r="I5" s="89">
        <v>111</v>
      </c>
      <c r="J5" s="89">
        <v>145</v>
      </c>
      <c r="K5" s="89">
        <v>167</v>
      </c>
      <c r="L5" s="89">
        <v>172</v>
      </c>
      <c r="M5" s="89">
        <v>157</v>
      </c>
      <c r="N5" s="89">
        <v>127</v>
      </c>
      <c r="O5" s="89">
        <v>88</v>
      </c>
      <c r="P5" s="89">
        <v>51</v>
      </c>
      <c r="Q5" s="89">
        <v>25</v>
      </c>
      <c r="R5" s="89">
        <v>16</v>
      </c>
      <c r="S5" s="89">
        <v>25</v>
      </c>
      <c r="T5" s="89">
        <v>51</v>
      </c>
      <c r="U5" s="89">
        <v>86</v>
      </c>
      <c r="V5" s="89">
        <v>122</v>
      </c>
      <c r="W5" s="89">
        <v>149</v>
      </c>
      <c r="X5" s="89">
        <v>162</v>
      </c>
      <c r="Y5" s="89">
        <v>157</v>
      </c>
      <c r="Z5" s="89">
        <v>136</v>
      </c>
    </row>
    <row r="8" spans="1:26" ht="21" x14ac:dyDescent="0.3">
      <c r="V8" s="87" t="s">
        <v>95</v>
      </c>
    </row>
    <row r="9" spans="1:26" ht="21" x14ac:dyDescent="0.3">
      <c r="V9" s="87"/>
    </row>
    <row r="10" spans="1:26" x14ac:dyDescent="0.25">
      <c r="V10" t="s">
        <v>113</v>
      </c>
      <c r="W10" s="89">
        <v>111</v>
      </c>
    </row>
    <row r="11" spans="1:26" x14ac:dyDescent="0.25">
      <c r="V11" t="s">
        <v>114</v>
      </c>
      <c r="W11" s="89">
        <v>16</v>
      </c>
      <c r="X11" t="s">
        <v>109</v>
      </c>
    </row>
    <row r="12" spans="1:26" x14ac:dyDescent="0.25">
      <c r="V12" t="s">
        <v>115</v>
      </c>
      <c r="W12" s="89">
        <v>17</v>
      </c>
      <c r="X12" t="s">
        <v>108</v>
      </c>
    </row>
    <row r="13" spans="1:26" x14ac:dyDescent="0.25">
      <c r="V13" t="s">
        <v>116</v>
      </c>
      <c r="W13" s="89">
        <v>16.55</v>
      </c>
      <c r="X13" t="s">
        <v>110</v>
      </c>
    </row>
    <row r="14" spans="1:26" x14ac:dyDescent="0.25">
      <c r="V14" t="s">
        <v>117</v>
      </c>
      <c r="W14" s="89">
        <v>25</v>
      </c>
      <c r="X14" t="s">
        <v>111</v>
      </c>
    </row>
    <row r="15" spans="1:26" x14ac:dyDescent="0.25">
      <c r="V15" t="s">
        <v>118</v>
      </c>
      <c r="W15" s="89">
        <v>51</v>
      </c>
      <c r="X15" t="s">
        <v>112</v>
      </c>
    </row>
    <row r="17" spans="22:24" x14ac:dyDescent="0.25">
      <c r="V17" t="s">
        <v>97</v>
      </c>
      <c r="W17" s="88">
        <v>249.4</v>
      </c>
      <c r="X17" t="s">
        <v>119</v>
      </c>
    </row>
    <row r="18" spans="22:24" x14ac:dyDescent="0.25">
      <c r="V18" t="s">
        <v>98</v>
      </c>
      <c r="W18" s="88">
        <v>176.7</v>
      </c>
      <c r="X18" t="s">
        <v>119</v>
      </c>
    </row>
    <row r="19" spans="22:24" x14ac:dyDescent="0.25">
      <c r="V19" t="s">
        <v>99</v>
      </c>
      <c r="W19" s="88">
        <v>263.8</v>
      </c>
      <c r="X19" t="s">
        <v>120</v>
      </c>
    </row>
    <row r="20" spans="22:24" x14ac:dyDescent="0.25">
      <c r="V20" t="s">
        <v>100</v>
      </c>
      <c r="W20" s="88">
        <v>154.1</v>
      </c>
      <c r="X20" t="s">
        <v>120</v>
      </c>
    </row>
    <row r="22" spans="22:24" x14ac:dyDescent="0.25">
      <c r="V22" t="s">
        <v>96</v>
      </c>
    </row>
    <row r="23" spans="22:24" x14ac:dyDescent="0.25">
      <c r="V23" t="s">
        <v>102</v>
      </c>
      <c r="W23">
        <f>W17+(W13-W11)/(W12-W11)*(W19-W17)</f>
        <v>257.32</v>
      </c>
    </row>
    <row r="24" spans="22:24" x14ac:dyDescent="0.25">
      <c r="V24" t="s">
        <v>101</v>
      </c>
      <c r="W24" s="88">
        <v>165.8</v>
      </c>
      <c r="X24" t="s">
        <v>121</v>
      </c>
    </row>
    <row r="26" spans="22:24" x14ac:dyDescent="0.25">
      <c r="V26" t="s">
        <v>103</v>
      </c>
    </row>
    <row r="27" spans="22:24" x14ac:dyDescent="0.25">
      <c r="V27" t="s">
        <v>104</v>
      </c>
      <c r="W27">
        <f>W14+(W15-W14)*(W24-W18)/(W20-W18)</f>
        <v>37.539823008849538</v>
      </c>
      <c r="X27" t="s">
        <v>105</v>
      </c>
    </row>
    <row r="28" spans="22:24" x14ac:dyDescent="0.25">
      <c r="V28" t="s">
        <v>106</v>
      </c>
      <c r="W28">
        <f>W27-W10</f>
        <v>-73.460176991150462</v>
      </c>
      <c r="X28" t="s">
        <v>107</v>
      </c>
    </row>
  </sheetData>
  <phoneticPr fontId="2"/>
  <pageMargins left="0.7" right="0.7" top="0.75" bottom="0.75" header="0.3" footer="0.3"/>
  <pageSetup paperSize="9" scale="50" orientation="landscape" horizontalDpi="0" verticalDpi="0"/>
  <rowBreaks count="1" manualBreakCount="1">
    <brk id="43" max="16383" man="1"/>
  </rowBreaks>
  <colBreaks count="1" manualBreakCount="1">
    <brk id="12" max="1048575"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2:Y30"/>
  <sheetViews>
    <sheetView view="pageLayout" topLeftCell="A5" zoomScale="122" zoomScaleNormal="62" zoomScalePageLayoutView="62" workbookViewId="0">
      <selection activeCell="N32" sqref="N32"/>
    </sheetView>
  </sheetViews>
  <sheetFormatPr baseColWidth="12" defaultRowHeight="18" x14ac:dyDescent="0.25"/>
  <cols>
    <col min="1" max="2" width="5.5" customWidth="1"/>
    <col min="3" max="3" width="8.25" customWidth="1"/>
    <col min="4" max="4" width="5.5" customWidth="1"/>
    <col min="5" max="5" width="6.5" customWidth="1"/>
    <col min="6" max="10" width="5.5" customWidth="1"/>
    <col min="11" max="11" width="6.375" customWidth="1"/>
    <col min="12" max="12" width="5.5" customWidth="1"/>
    <col min="13" max="13" width="6.625" customWidth="1"/>
    <col min="14" max="25" width="5.5" customWidth="1"/>
    <col min="26" max="29" width="5" customWidth="1"/>
  </cols>
  <sheetData>
    <row r="12" spans="1:25" x14ac:dyDescent="0.25">
      <c r="A12" t="s">
        <v>84</v>
      </c>
    </row>
    <row r="13" spans="1:25" ht="19" x14ac:dyDescent="0.25">
      <c r="A13" t="s">
        <v>82</v>
      </c>
      <c r="B13" s="25" t="s">
        <v>27</v>
      </c>
    </row>
    <row r="14" spans="1:25" ht="19" x14ac:dyDescent="0.25">
      <c r="A14" s="25" t="s">
        <v>26</v>
      </c>
      <c r="B14" s="28">
        <v>0</v>
      </c>
      <c r="C14" s="28">
        <v>1</v>
      </c>
      <c r="D14" s="28">
        <v>2</v>
      </c>
      <c r="E14" s="28">
        <v>3</v>
      </c>
      <c r="F14" s="28">
        <v>4</v>
      </c>
      <c r="G14" s="28">
        <v>5</v>
      </c>
      <c r="H14" s="28">
        <v>6</v>
      </c>
      <c r="I14" s="28">
        <v>7</v>
      </c>
      <c r="J14" s="28">
        <v>8</v>
      </c>
      <c r="K14" s="28">
        <v>9</v>
      </c>
      <c r="L14" s="28">
        <v>10</v>
      </c>
      <c r="M14" s="28">
        <v>11</v>
      </c>
      <c r="N14" s="28">
        <v>12</v>
      </c>
      <c r="O14" s="28">
        <v>13</v>
      </c>
      <c r="P14" s="28">
        <v>14</v>
      </c>
      <c r="Q14" s="28">
        <v>15</v>
      </c>
      <c r="R14" s="28">
        <v>16</v>
      </c>
      <c r="S14" s="28">
        <v>17</v>
      </c>
      <c r="T14" s="28">
        <v>18</v>
      </c>
      <c r="U14" s="28">
        <v>19</v>
      </c>
      <c r="V14" s="28">
        <v>20</v>
      </c>
      <c r="W14" s="28">
        <v>21</v>
      </c>
      <c r="X14" s="28">
        <v>22</v>
      </c>
      <c r="Y14" s="28">
        <v>23</v>
      </c>
    </row>
    <row r="15" spans="1:25" ht="20" x14ac:dyDescent="0.3">
      <c r="A15" s="27">
        <v>13</v>
      </c>
      <c r="B15" s="82">
        <v>17</v>
      </c>
      <c r="C15" s="82">
        <v>4</v>
      </c>
      <c r="D15" s="82">
        <v>10</v>
      </c>
      <c r="E15" s="82">
        <v>36</v>
      </c>
      <c r="F15" s="82">
        <v>76</v>
      </c>
      <c r="G15" s="82">
        <v>120</v>
      </c>
      <c r="H15" s="82">
        <v>156</v>
      </c>
      <c r="I15" s="82">
        <v>177</v>
      </c>
      <c r="J15" s="82">
        <v>177</v>
      </c>
      <c r="K15" s="82">
        <v>158</v>
      </c>
      <c r="L15" s="82">
        <v>125</v>
      </c>
      <c r="M15" s="82">
        <v>88</v>
      </c>
      <c r="N15" s="82">
        <v>57</v>
      </c>
      <c r="O15" s="82">
        <v>41</v>
      </c>
      <c r="P15" s="82">
        <v>42</v>
      </c>
      <c r="Q15" s="82">
        <v>62</v>
      </c>
      <c r="R15" s="82">
        <v>95</v>
      </c>
      <c r="S15" s="82">
        <v>133</v>
      </c>
      <c r="T15" s="82">
        <v>165</v>
      </c>
      <c r="U15" s="82">
        <v>182</v>
      </c>
      <c r="V15" s="82">
        <v>178</v>
      </c>
      <c r="W15" s="82">
        <v>154</v>
      </c>
      <c r="X15" s="82">
        <v>116</v>
      </c>
      <c r="Y15" s="83">
        <v>72</v>
      </c>
    </row>
    <row r="16" spans="1:25" ht="20" x14ac:dyDescent="0.3">
      <c r="A16" s="27">
        <v>14</v>
      </c>
      <c r="B16" s="82">
        <v>34</v>
      </c>
      <c r="C16" s="82">
        <v>11</v>
      </c>
      <c r="D16" s="82">
        <v>8</v>
      </c>
      <c r="E16" s="82">
        <v>25</v>
      </c>
      <c r="F16" s="82">
        <v>59</v>
      </c>
      <c r="G16" s="82">
        <v>103</v>
      </c>
      <c r="H16" s="82">
        <v>144</v>
      </c>
      <c r="I16" s="82">
        <v>172</v>
      </c>
      <c r="J16" s="82">
        <v>181</v>
      </c>
      <c r="K16" s="82">
        <v>169</v>
      </c>
      <c r="L16" s="82">
        <v>140</v>
      </c>
      <c r="M16" s="82">
        <v>101</v>
      </c>
      <c r="N16" s="82">
        <v>64</v>
      </c>
      <c r="O16" s="82">
        <v>39</v>
      </c>
      <c r="P16" s="82">
        <v>32</v>
      </c>
      <c r="Q16" s="82">
        <v>43</v>
      </c>
      <c r="R16" s="82">
        <v>72</v>
      </c>
      <c r="S16" s="82">
        <v>110</v>
      </c>
      <c r="T16" s="82">
        <v>148</v>
      </c>
      <c r="U16" s="82">
        <v>175</v>
      </c>
      <c r="V16" s="82">
        <v>183</v>
      </c>
      <c r="W16" s="82">
        <v>170</v>
      </c>
      <c r="X16" s="82">
        <v>139</v>
      </c>
      <c r="Y16" s="83">
        <v>97</v>
      </c>
    </row>
    <row r="18" spans="1:25" ht="20" x14ac:dyDescent="0.3">
      <c r="A18" s="27">
        <v>16</v>
      </c>
      <c r="B18" s="82">
        <v>79</v>
      </c>
      <c r="C18" s="82">
        <v>46</v>
      </c>
      <c r="D18" s="82">
        <v>26</v>
      </c>
      <c r="E18" s="82">
        <v>26</v>
      </c>
      <c r="F18" s="82">
        <v>44</v>
      </c>
      <c r="G18" s="82">
        <v>77</v>
      </c>
      <c r="H18" s="82">
        <v>116</v>
      </c>
      <c r="I18" s="82">
        <v>153</v>
      </c>
      <c r="J18" s="82">
        <v>175</v>
      </c>
      <c r="K18" s="82">
        <v>178</v>
      </c>
      <c r="L18" s="82">
        <v>161</v>
      </c>
      <c r="M18" s="82">
        <v>129</v>
      </c>
      <c r="N18" s="82">
        <v>89</v>
      </c>
      <c r="O18" s="82">
        <v>53</v>
      </c>
      <c r="P18" s="82">
        <v>29</v>
      </c>
      <c r="Q18" s="82">
        <v>23</v>
      </c>
      <c r="R18" s="82">
        <v>36</v>
      </c>
      <c r="S18" s="82">
        <v>64</v>
      </c>
      <c r="T18" s="82">
        <v>102</v>
      </c>
      <c r="U18" s="82">
        <v>139</v>
      </c>
      <c r="V18" s="82">
        <v>165</v>
      </c>
      <c r="W18" s="82">
        <v>173</v>
      </c>
      <c r="X18" s="82">
        <v>162</v>
      </c>
      <c r="Y18" s="83">
        <v>135</v>
      </c>
    </row>
    <row r="19" spans="1:25" ht="20" x14ac:dyDescent="0.3">
      <c r="A19" s="27">
        <v>17</v>
      </c>
      <c r="B19" s="82">
        <v>100</v>
      </c>
      <c r="C19" s="82">
        <v>67</v>
      </c>
      <c r="D19" s="82">
        <v>43</v>
      </c>
      <c r="E19" s="82">
        <v>35</v>
      </c>
      <c r="F19" s="82">
        <v>45</v>
      </c>
      <c r="G19" s="82">
        <v>70</v>
      </c>
      <c r="H19" s="82">
        <v>105</v>
      </c>
      <c r="I19" s="82">
        <v>140</v>
      </c>
      <c r="J19" s="82">
        <v>166</v>
      </c>
      <c r="K19" s="82">
        <v>176</v>
      </c>
      <c r="L19" s="82">
        <v>166</v>
      </c>
      <c r="M19" s="82">
        <v>140</v>
      </c>
      <c r="N19" s="82">
        <v>104</v>
      </c>
      <c r="O19" s="82">
        <v>67</v>
      </c>
      <c r="P19" s="82">
        <v>38</v>
      </c>
      <c r="Q19" s="82">
        <v>23</v>
      </c>
      <c r="R19" s="82">
        <v>27</v>
      </c>
      <c r="S19" s="82">
        <v>47</v>
      </c>
      <c r="T19" s="82">
        <v>79</v>
      </c>
      <c r="U19" s="82">
        <v>115</v>
      </c>
      <c r="V19" s="82">
        <v>146</v>
      </c>
      <c r="W19" s="82">
        <v>163</v>
      </c>
      <c r="X19" s="82">
        <v>162</v>
      </c>
      <c r="Y19" s="83">
        <v>145</v>
      </c>
    </row>
    <row r="23" spans="1:25" x14ac:dyDescent="0.25">
      <c r="A23" t="s">
        <v>85</v>
      </c>
    </row>
    <row r="24" spans="1:25" ht="19" x14ac:dyDescent="0.25">
      <c r="A24" s="25" t="s">
        <v>26</v>
      </c>
      <c r="B24" s="25" t="s">
        <v>28</v>
      </c>
      <c r="J24" s="25" t="s">
        <v>29</v>
      </c>
    </row>
    <row r="25" spans="1:25" ht="19" x14ac:dyDescent="0.25">
      <c r="B25" s="25" t="s">
        <v>27</v>
      </c>
      <c r="C25" s="25" t="s">
        <v>30</v>
      </c>
      <c r="D25" s="25" t="s">
        <v>27</v>
      </c>
      <c r="E25" s="25" t="s">
        <v>30</v>
      </c>
      <c r="F25" s="25" t="s">
        <v>27</v>
      </c>
      <c r="G25" s="25" t="s">
        <v>30</v>
      </c>
      <c r="H25" s="25" t="s">
        <v>27</v>
      </c>
      <c r="I25" s="25" t="s">
        <v>30</v>
      </c>
      <c r="J25" s="25" t="s">
        <v>27</v>
      </c>
      <c r="K25" s="25" t="s">
        <v>30</v>
      </c>
      <c r="L25" s="25" t="s">
        <v>27</v>
      </c>
      <c r="M25" s="25" t="s">
        <v>30</v>
      </c>
      <c r="N25" s="25" t="s">
        <v>27</v>
      </c>
      <c r="O25" s="25" t="s">
        <v>30</v>
      </c>
      <c r="P25" s="25" t="s">
        <v>27</v>
      </c>
      <c r="Q25" s="25" t="s">
        <v>30</v>
      </c>
      <c r="R25" t="s">
        <v>33</v>
      </c>
    </row>
    <row r="26" spans="1:25" ht="19" x14ac:dyDescent="0.25">
      <c r="A26" s="27">
        <v>13</v>
      </c>
      <c r="B26" s="30">
        <v>0.31319444444444444</v>
      </c>
      <c r="C26" s="26">
        <v>180</v>
      </c>
      <c r="D26" s="30">
        <v>0.80555555555555547</v>
      </c>
      <c r="E26" s="26">
        <v>183</v>
      </c>
      <c r="F26" s="26" t="s">
        <v>31</v>
      </c>
      <c r="G26" s="26" t="s">
        <v>31</v>
      </c>
      <c r="H26" s="26" t="s">
        <v>31</v>
      </c>
      <c r="I26" s="26" t="s">
        <v>31</v>
      </c>
      <c r="J26" s="30">
        <v>4.8611111111111112E-2</v>
      </c>
      <c r="K26" s="26">
        <v>3</v>
      </c>
      <c r="L26" s="30">
        <v>0.55902777777777779</v>
      </c>
      <c r="M26" s="26">
        <v>39</v>
      </c>
      <c r="N26" s="26"/>
      <c r="O26" s="26" t="s">
        <v>31</v>
      </c>
      <c r="P26" s="26" t="s">
        <v>31</v>
      </c>
      <c r="Q26" s="26" t="s">
        <v>31</v>
      </c>
      <c r="R26" s="33">
        <v>17</v>
      </c>
      <c r="S26" s="33">
        <v>37</v>
      </c>
    </row>
    <row r="27" spans="1:25" ht="19" x14ac:dyDescent="0.25">
      <c r="A27" s="27">
        <v>14</v>
      </c>
      <c r="B27" s="30">
        <v>0.3298611111111111</v>
      </c>
      <c r="C27" s="26">
        <v>181</v>
      </c>
      <c r="D27" s="30">
        <v>0.82777777777777783</v>
      </c>
      <c r="E27" s="26">
        <v>183</v>
      </c>
      <c r="F27" s="26"/>
      <c r="G27" s="26" t="s">
        <v>31</v>
      </c>
      <c r="H27" s="26" t="s">
        <v>31</v>
      </c>
      <c r="I27" s="26" t="s">
        <v>31</v>
      </c>
      <c r="J27" s="30">
        <v>6.9444444444444434E-2</v>
      </c>
      <c r="K27" s="26">
        <v>7</v>
      </c>
      <c r="L27" s="30">
        <v>0.57847222222222217</v>
      </c>
      <c r="M27" s="26">
        <v>32</v>
      </c>
      <c r="N27" s="26" t="s">
        <v>31</v>
      </c>
      <c r="O27" s="26" t="s">
        <v>31</v>
      </c>
      <c r="P27" s="26" t="s">
        <v>31</v>
      </c>
      <c r="Q27" s="26" t="s">
        <v>31</v>
      </c>
      <c r="R27" s="33">
        <v>13</v>
      </c>
      <c r="S27" s="33">
        <v>38</v>
      </c>
    </row>
    <row r="28" spans="1:25" x14ac:dyDescent="0.25">
      <c r="R28" s="69"/>
      <c r="S28" s="69"/>
    </row>
    <row r="29" spans="1:25" ht="19" x14ac:dyDescent="0.25">
      <c r="A29" s="27">
        <v>16</v>
      </c>
      <c r="B29" s="30">
        <v>0.36041666666666666</v>
      </c>
      <c r="C29" s="26">
        <v>179</v>
      </c>
      <c r="D29" s="30">
        <v>0.87152777777777779</v>
      </c>
      <c r="E29" s="26">
        <v>173</v>
      </c>
      <c r="F29" s="26"/>
      <c r="G29" s="26" t="s">
        <v>31</v>
      </c>
      <c r="H29" s="26" t="s">
        <v>31</v>
      </c>
      <c r="I29" s="26" t="s">
        <v>31</v>
      </c>
      <c r="J29" s="30">
        <v>0.10555555555555556</v>
      </c>
      <c r="K29" s="26">
        <v>24</v>
      </c>
      <c r="L29" s="30">
        <v>0.61736111111111114</v>
      </c>
      <c r="M29" s="26">
        <v>23</v>
      </c>
      <c r="N29" s="26" t="s">
        <v>31</v>
      </c>
      <c r="O29" s="26" t="s">
        <v>31</v>
      </c>
      <c r="P29" s="26" t="s">
        <v>31</v>
      </c>
      <c r="Q29" s="26" t="s">
        <v>31</v>
      </c>
      <c r="R29" s="33">
        <v>15</v>
      </c>
      <c r="S29" s="33">
        <v>33</v>
      </c>
    </row>
    <row r="30" spans="1:25" ht="19" x14ac:dyDescent="0.25">
      <c r="A30" s="27">
        <v>17</v>
      </c>
      <c r="B30" s="30">
        <v>0.375</v>
      </c>
      <c r="C30" s="26">
        <v>176</v>
      </c>
      <c r="D30" s="30">
        <v>0.89374999999999993</v>
      </c>
      <c r="E30" s="26">
        <v>164</v>
      </c>
      <c r="F30" s="26"/>
      <c r="G30" s="26" t="s">
        <v>31</v>
      </c>
      <c r="H30" s="26" t="s">
        <v>31</v>
      </c>
      <c r="I30" s="26" t="s">
        <v>31</v>
      </c>
      <c r="J30" s="30">
        <v>0.12222222222222223</v>
      </c>
      <c r="K30" s="26">
        <v>35</v>
      </c>
      <c r="L30" s="30">
        <v>0.63750000000000007</v>
      </c>
      <c r="M30" s="26">
        <v>22</v>
      </c>
      <c r="N30" s="26"/>
      <c r="O30" s="26" t="s">
        <v>31</v>
      </c>
      <c r="P30" s="26" t="s">
        <v>31</v>
      </c>
      <c r="Q30" s="26" t="s">
        <v>31</v>
      </c>
      <c r="R30" s="33">
        <v>16</v>
      </c>
      <c r="S30" s="33">
        <v>33</v>
      </c>
    </row>
  </sheetData>
  <phoneticPr fontId="2"/>
  <pageMargins left="0.70000000000000007" right="0.70000000000000007" top="0.75000000000000011" bottom="0.75000000000000011" header="0.30000000000000004" footer="0.30000000000000004"/>
  <pageSetup paperSize="9" scale="50" orientation="landscape" horizontalDpi="0" verticalDpi="0"/>
  <headerFooter>
    <oddHeader>&amp;C徳之島2021春調査　海上保安庁　名瀬港の推定時間毎値と推定満干値</oddHeader>
    <oddFooter>&amp;Lmotoharu&amp;C&amp;P ページ&amp;R&amp;D</oddFooter>
  </headerFooter>
  <colBreaks count="1" manualBreakCount="1">
    <brk id="31" max="1048575" man="1"/>
  </colBreaks>
  <drawing r:id="rId1"/>
  <extLst>
    <ext xmlns:mx="http://schemas.microsoft.com/office/mac/excel/2008/main" uri="{64002731-A6B0-56B0-2670-7721B7C09600}">
      <mx:PLV Mode="1" OnePage="0" WScale="32"/>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90"/>
  <sheetViews>
    <sheetView topLeftCell="N9" zoomScale="117" zoomScaleNormal="33" zoomScalePageLayoutView="33" workbookViewId="0">
      <selection activeCell="B45" sqref="B45:Y45"/>
    </sheetView>
  </sheetViews>
  <sheetFormatPr baseColWidth="12" defaultRowHeight="18" x14ac:dyDescent="0.25"/>
  <sheetData>
    <row r="1" spans="1:25" ht="23" x14ac:dyDescent="0.3">
      <c r="A1" s="73" t="s">
        <v>68</v>
      </c>
    </row>
    <row r="2" spans="1:25" x14ac:dyDescent="0.25">
      <c r="A2" s="74" t="s">
        <v>69</v>
      </c>
    </row>
    <row r="3" spans="1:25" x14ac:dyDescent="0.25">
      <c r="A3" t="s">
        <v>74</v>
      </c>
    </row>
    <row r="4" spans="1:25" ht="23" x14ac:dyDescent="0.3">
      <c r="A4" s="72" t="s">
        <v>70</v>
      </c>
    </row>
    <row r="5" spans="1:25" ht="23" x14ac:dyDescent="0.3">
      <c r="A5" s="75" t="s">
        <v>71</v>
      </c>
    </row>
    <row r="6" spans="1:25" ht="23" x14ac:dyDescent="0.3">
      <c r="A6" s="75" t="s">
        <v>72</v>
      </c>
    </row>
    <row r="7" spans="1:25" ht="23" x14ac:dyDescent="0.3">
      <c r="A7" s="75" t="s">
        <v>73</v>
      </c>
    </row>
    <row r="8" spans="1:25" x14ac:dyDescent="0.25">
      <c r="B8" t="s">
        <v>128</v>
      </c>
      <c r="C8" t="s">
        <v>124</v>
      </c>
    </row>
    <row r="9" spans="1:25" x14ac:dyDescent="0.25">
      <c r="A9" t="s">
        <v>66</v>
      </c>
      <c r="B9">
        <v>17</v>
      </c>
      <c r="C9">
        <v>37</v>
      </c>
    </row>
    <row r="10" spans="1:25" ht="23" x14ac:dyDescent="0.3">
      <c r="A10" s="72" t="s">
        <v>67</v>
      </c>
    </row>
    <row r="11" spans="1:25" ht="19" x14ac:dyDescent="0.25">
      <c r="A11" s="70" t="s">
        <v>64</v>
      </c>
      <c r="B11" s="70">
        <v>0</v>
      </c>
      <c r="C11" s="70">
        <v>1</v>
      </c>
      <c r="D11" s="70">
        <v>2</v>
      </c>
      <c r="E11" s="70">
        <v>3</v>
      </c>
      <c r="F11" s="70">
        <v>4</v>
      </c>
      <c r="G11" s="70">
        <v>5</v>
      </c>
      <c r="H11" s="70">
        <v>6</v>
      </c>
      <c r="I11" s="70">
        <v>7</v>
      </c>
      <c r="J11" s="70">
        <v>8</v>
      </c>
      <c r="K11" s="70">
        <v>9</v>
      </c>
      <c r="L11" s="70">
        <v>10</v>
      </c>
      <c r="M11" s="70">
        <v>11</v>
      </c>
    </row>
    <row r="12" spans="1:25" ht="19" x14ac:dyDescent="0.25">
      <c r="A12" s="71" t="s">
        <v>65</v>
      </c>
      <c r="B12" s="71">
        <v>5</v>
      </c>
      <c r="C12" s="71">
        <v>3</v>
      </c>
      <c r="D12" s="71">
        <v>21</v>
      </c>
      <c r="E12" s="71">
        <v>53</v>
      </c>
      <c r="F12" s="71">
        <v>93</v>
      </c>
      <c r="G12" s="71">
        <v>131</v>
      </c>
      <c r="H12" s="71">
        <v>158</v>
      </c>
      <c r="I12" s="71">
        <v>167</v>
      </c>
      <c r="J12" s="71">
        <v>158</v>
      </c>
      <c r="K12" s="71">
        <v>133</v>
      </c>
      <c r="L12" s="71">
        <v>100</v>
      </c>
      <c r="M12" s="71">
        <v>69</v>
      </c>
    </row>
    <row r="13" spans="1:25" ht="19" x14ac:dyDescent="0.25">
      <c r="A13" s="70" t="s">
        <v>64</v>
      </c>
      <c r="B13" s="70">
        <v>12</v>
      </c>
      <c r="C13" s="70">
        <v>13</v>
      </c>
      <c r="D13" s="70">
        <v>14</v>
      </c>
      <c r="E13" s="70">
        <v>15</v>
      </c>
      <c r="F13" s="70">
        <v>16</v>
      </c>
      <c r="G13" s="70">
        <v>17</v>
      </c>
      <c r="H13" s="70">
        <v>18</v>
      </c>
      <c r="I13" s="70">
        <v>19</v>
      </c>
      <c r="J13" s="70">
        <v>20</v>
      </c>
      <c r="K13" s="70">
        <v>21</v>
      </c>
      <c r="L13" s="70">
        <v>22</v>
      </c>
      <c r="M13" s="70">
        <v>23</v>
      </c>
    </row>
    <row r="14" spans="1:25" ht="19" x14ac:dyDescent="0.25">
      <c r="A14" s="71" t="s">
        <v>65</v>
      </c>
      <c r="B14" s="71">
        <v>47</v>
      </c>
      <c r="C14" s="71">
        <v>41</v>
      </c>
      <c r="D14" s="71">
        <v>53</v>
      </c>
      <c r="E14" s="71">
        <v>80</v>
      </c>
      <c r="F14" s="71">
        <v>115</v>
      </c>
      <c r="G14" s="71">
        <v>148</v>
      </c>
      <c r="H14" s="71">
        <v>170</v>
      </c>
      <c r="I14" s="71">
        <v>175</v>
      </c>
      <c r="J14" s="71">
        <v>160</v>
      </c>
      <c r="K14" s="71">
        <v>128</v>
      </c>
      <c r="L14" s="71">
        <v>87</v>
      </c>
      <c r="M14" s="71">
        <v>46</v>
      </c>
    </row>
    <row r="15" spans="1:25" ht="19" x14ac:dyDescent="0.25">
      <c r="A15" s="76" t="s">
        <v>64</v>
      </c>
      <c r="B15" s="77">
        <v>0</v>
      </c>
      <c r="C15" s="77">
        <v>1</v>
      </c>
      <c r="D15" s="77">
        <v>2</v>
      </c>
      <c r="E15" s="77">
        <v>3</v>
      </c>
      <c r="F15" s="77">
        <v>4</v>
      </c>
      <c r="G15" s="77">
        <v>5</v>
      </c>
      <c r="H15" s="77">
        <v>6</v>
      </c>
      <c r="I15" s="77">
        <v>7</v>
      </c>
      <c r="J15" s="77">
        <v>8</v>
      </c>
      <c r="K15" s="77">
        <v>9</v>
      </c>
      <c r="L15" s="77">
        <v>10</v>
      </c>
      <c r="M15" s="77">
        <v>11</v>
      </c>
      <c r="N15" s="77">
        <v>12</v>
      </c>
      <c r="O15" s="77">
        <v>13</v>
      </c>
      <c r="P15" s="77">
        <v>14</v>
      </c>
      <c r="Q15" s="77">
        <v>15</v>
      </c>
      <c r="R15" s="77">
        <v>16</v>
      </c>
      <c r="S15" s="77">
        <v>17</v>
      </c>
      <c r="T15" s="77">
        <v>18</v>
      </c>
      <c r="U15" s="77">
        <v>19</v>
      </c>
      <c r="V15" s="77">
        <v>20</v>
      </c>
      <c r="W15" s="77">
        <v>21</v>
      </c>
      <c r="X15" s="77">
        <v>22</v>
      </c>
      <c r="Y15" s="78">
        <v>23</v>
      </c>
    </row>
    <row r="16" spans="1:25" ht="19" x14ac:dyDescent="0.25">
      <c r="A16" s="79" t="s">
        <v>65</v>
      </c>
      <c r="B16" s="80">
        <v>5</v>
      </c>
      <c r="C16" s="80">
        <v>3</v>
      </c>
      <c r="D16" s="80">
        <v>21</v>
      </c>
      <c r="E16" s="80">
        <v>53</v>
      </c>
      <c r="F16" s="80">
        <v>93</v>
      </c>
      <c r="G16" s="80">
        <v>131</v>
      </c>
      <c r="H16" s="80">
        <v>158</v>
      </c>
      <c r="I16" s="80">
        <v>167</v>
      </c>
      <c r="J16" s="80">
        <v>158</v>
      </c>
      <c r="K16" s="80">
        <v>133</v>
      </c>
      <c r="L16" s="80">
        <v>100</v>
      </c>
      <c r="M16" s="80">
        <v>69</v>
      </c>
      <c r="N16" s="80">
        <v>47</v>
      </c>
      <c r="O16" s="80">
        <v>41</v>
      </c>
      <c r="P16" s="80">
        <v>53</v>
      </c>
      <c r="Q16" s="80">
        <v>80</v>
      </c>
      <c r="R16" s="80">
        <v>115</v>
      </c>
      <c r="S16" s="80">
        <v>148</v>
      </c>
      <c r="T16" s="80">
        <v>170</v>
      </c>
      <c r="U16" s="80">
        <v>175</v>
      </c>
      <c r="V16" s="80">
        <v>160</v>
      </c>
      <c r="W16" s="80">
        <v>128</v>
      </c>
      <c r="X16" s="80">
        <v>87</v>
      </c>
      <c r="Y16" s="81">
        <v>46</v>
      </c>
    </row>
    <row r="17" spans="1:25" ht="19" x14ac:dyDescent="0.25">
      <c r="A17" s="71"/>
      <c r="B17" s="71"/>
      <c r="C17" s="71"/>
      <c r="D17" s="71"/>
      <c r="E17" s="71"/>
      <c r="F17" s="71"/>
      <c r="G17" s="71"/>
      <c r="H17" s="71"/>
      <c r="I17" s="71"/>
      <c r="J17" s="71"/>
      <c r="K17" s="71"/>
      <c r="L17" s="71"/>
      <c r="M17" s="71"/>
    </row>
    <row r="18" spans="1:25" x14ac:dyDescent="0.25">
      <c r="B18" t="s">
        <v>128</v>
      </c>
      <c r="C18" t="s">
        <v>124</v>
      </c>
    </row>
    <row r="19" spans="1:25" x14ac:dyDescent="0.25">
      <c r="A19" t="s">
        <v>75</v>
      </c>
      <c r="B19">
        <v>13</v>
      </c>
      <c r="C19">
        <v>38</v>
      </c>
    </row>
    <row r="20" spans="1:25" ht="19" x14ac:dyDescent="0.25">
      <c r="A20" s="70" t="s">
        <v>64</v>
      </c>
      <c r="B20" s="70">
        <v>0</v>
      </c>
      <c r="C20" s="70">
        <v>1</v>
      </c>
      <c r="D20" s="70">
        <v>2</v>
      </c>
      <c r="E20" s="70">
        <v>3</v>
      </c>
      <c r="F20" s="70">
        <v>4</v>
      </c>
      <c r="G20" s="70">
        <v>5</v>
      </c>
      <c r="H20" s="70">
        <v>6</v>
      </c>
      <c r="I20" s="70">
        <v>7</v>
      </c>
      <c r="J20" s="70">
        <v>8</v>
      </c>
      <c r="K20" s="70">
        <v>9</v>
      </c>
      <c r="L20" s="70">
        <v>10</v>
      </c>
      <c r="M20" s="70">
        <v>11</v>
      </c>
    </row>
    <row r="21" spans="1:25" ht="19" x14ac:dyDescent="0.25">
      <c r="A21" s="71" t="s">
        <v>65</v>
      </c>
      <c r="B21" s="71">
        <v>15</v>
      </c>
      <c r="C21" s="71">
        <v>2</v>
      </c>
      <c r="D21" s="71">
        <v>9</v>
      </c>
      <c r="E21" s="71">
        <v>36</v>
      </c>
      <c r="F21" s="71">
        <v>75</v>
      </c>
      <c r="G21" s="71">
        <v>117</v>
      </c>
      <c r="H21" s="71">
        <v>151</v>
      </c>
      <c r="I21" s="71">
        <v>170</v>
      </c>
      <c r="J21" s="71">
        <v>168</v>
      </c>
      <c r="K21" s="71">
        <v>148</v>
      </c>
      <c r="L21" s="71">
        <v>115</v>
      </c>
      <c r="M21" s="71">
        <v>78</v>
      </c>
    </row>
    <row r="22" spans="1:25" ht="19" x14ac:dyDescent="0.25">
      <c r="A22" s="70" t="s">
        <v>64</v>
      </c>
      <c r="B22" s="70">
        <v>12</v>
      </c>
      <c r="C22" s="70">
        <v>13</v>
      </c>
      <c r="D22" s="70">
        <v>14</v>
      </c>
      <c r="E22" s="70">
        <v>15</v>
      </c>
      <c r="F22" s="70">
        <v>16</v>
      </c>
      <c r="G22" s="70">
        <v>17</v>
      </c>
      <c r="H22" s="70">
        <v>18</v>
      </c>
      <c r="I22" s="70">
        <v>19</v>
      </c>
      <c r="J22" s="70">
        <v>20</v>
      </c>
      <c r="K22" s="70">
        <v>21</v>
      </c>
      <c r="L22" s="70">
        <v>22</v>
      </c>
      <c r="M22" s="70">
        <v>23</v>
      </c>
    </row>
    <row r="23" spans="1:25" ht="19" x14ac:dyDescent="0.25">
      <c r="A23" s="71" t="s">
        <v>65</v>
      </c>
      <c r="B23" s="71">
        <v>47</v>
      </c>
      <c r="C23" s="71">
        <v>31</v>
      </c>
      <c r="D23" s="71">
        <v>34</v>
      </c>
      <c r="E23" s="71">
        <v>55</v>
      </c>
      <c r="F23" s="71">
        <v>90</v>
      </c>
      <c r="G23" s="71">
        <v>128</v>
      </c>
      <c r="H23" s="71">
        <v>161</v>
      </c>
      <c r="I23" s="71">
        <v>178</v>
      </c>
      <c r="J23" s="71">
        <v>175</v>
      </c>
      <c r="K23" s="71">
        <v>152</v>
      </c>
      <c r="L23" s="71">
        <v>115</v>
      </c>
      <c r="M23" s="71">
        <v>72</v>
      </c>
    </row>
    <row r="24" spans="1:25" ht="19" x14ac:dyDescent="0.25">
      <c r="A24" s="76" t="s">
        <v>64</v>
      </c>
      <c r="B24" s="77">
        <v>0</v>
      </c>
      <c r="C24" s="77">
        <v>1</v>
      </c>
      <c r="D24" s="77">
        <v>2</v>
      </c>
      <c r="E24" s="77">
        <v>3</v>
      </c>
      <c r="F24" s="77">
        <v>4</v>
      </c>
      <c r="G24" s="77">
        <v>5</v>
      </c>
      <c r="H24" s="77">
        <v>6</v>
      </c>
      <c r="I24" s="77">
        <v>7</v>
      </c>
      <c r="J24" s="77">
        <v>8</v>
      </c>
      <c r="K24" s="77">
        <v>9</v>
      </c>
      <c r="L24" s="77">
        <v>10</v>
      </c>
      <c r="M24" s="77">
        <v>11</v>
      </c>
      <c r="N24" s="77">
        <v>12</v>
      </c>
      <c r="O24" s="77">
        <v>13</v>
      </c>
      <c r="P24" s="77">
        <v>14</v>
      </c>
      <c r="Q24" s="77">
        <v>15</v>
      </c>
      <c r="R24" s="77">
        <v>16</v>
      </c>
      <c r="S24" s="77">
        <v>17</v>
      </c>
      <c r="T24" s="77">
        <v>18</v>
      </c>
      <c r="U24" s="77">
        <v>19</v>
      </c>
      <c r="V24" s="77">
        <v>20</v>
      </c>
      <c r="W24" s="77">
        <v>21</v>
      </c>
      <c r="X24" s="77">
        <v>22</v>
      </c>
      <c r="Y24" s="78">
        <v>23</v>
      </c>
    </row>
    <row r="25" spans="1:25" ht="19" x14ac:dyDescent="0.25">
      <c r="A25" s="79" t="s">
        <v>65</v>
      </c>
      <c r="B25" s="80">
        <v>15</v>
      </c>
      <c r="C25" s="80">
        <v>2</v>
      </c>
      <c r="D25" s="80">
        <v>9</v>
      </c>
      <c r="E25" s="80">
        <v>36</v>
      </c>
      <c r="F25" s="80">
        <v>75</v>
      </c>
      <c r="G25" s="80">
        <v>117</v>
      </c>
      <c r="H25" s="80">
        <v>151</v>
      </c>
      <c r="I25" s="80">
        <v>170</v>
      </c>
      <c r="J25" s="80">
        <v>168</v>
      </c>
      <c r="K25" s="80">
        <v>148</v>
      </c>
      <c r="L25" s="80">
        <v>115</v>
      </c>
      <c r="M25" s="80">
        <v>78</v>
      </c>
      <c r="N25" s="80">
        <v>47</v>
      </c>
      <c r="O25" s="80">
        <v>31</v>
      </c>
      <c r="P25" s="80">
        <v>34</v>
      </c>
      <c r="Q25" s="80">
        <v>55</v>
      </c>
      <c r="R25" s="80">
        <v>90</v>
      </c>
      <c r="S25" s="80">
        <v>128</v>
      </c>
      <c r="T25" s="80">
        <v>161</v>
      </c>
      <c r="U25" s="80">
        <v>178</v>
      </c>
      <c r="V25" s="80">
        <v>175</v>
      </c>
      <c r="W25" s="80">
        <v>152</v>
      </c>
      <c r="X25" s="80">
        <v>115</v>
      </c>
      <c r="Y25" s="81">
        <v>72</v>
      </c>
    </row>
    <row r="27" spans="1:25" x14ac:dyDescent="0.25">
      <c r="B27" t="s">
        <v>128</v>
      </c>
      <c r="C27" t="s">
        <v>124</v>
      </c>
    </row>
    <row r="28" spans="1:25" x14ac:dyDescent="0.25">
      <c r="A28" t="s">
        <v>76</v>
      </c>
      <c r="B28" t="s">
        <v>93</v>
      </c>
      <c r="C28" t="s">
        <v>94</v>
      </c>
    </row>
    <row r="29" spans="1:25" ht="23" x14ac:dyDescent="0.3">
      <c r="A29" s="72" t="s">
        <v>67</v>
      </c>
    </row>
    <row r="30" spans="1:25" ht="19" x14ac:dyDescent="0.25">
      <c r="A30" s="70" t="s">
        <v>64</v>
      </c>
      <c r="B30" s="70">
        <v>0</v>
      </c>
      <c r="C30" s="70">
        <v>1</v>
      </c>
      <c r="D30" s="70">
        <v>2</v>
      </c>
      <c r="E30" s="70">
        <v>3</v>
      </c>
      <c r="F30" s="70">
        <v>4</v>
      </c>
      <c r="G30" s="70">
        <v>5</v>
      </c>
      <c r="H30" s="70">
        <v>6</v>
      </c>
      <c r="I30" s="70">
        <v>7</v>
      </c>
      <c r="J30" s="70">
        <v>8</v>
      </c>
      <c r="K30" s="70">
        <v>9</v>
      </c>
      <c r="L30" s="70">
        <v>10</v>
      </c>
      <c r="M30" s="70">
        <v>11</v>
      </c>
    </row>
    <row r="31" spans="1:25" ht="19" x14ac:dyDescent="0.25">
      <c r="A31" s="71" t="s">
        <v>65</v>
      </c>
      <c r="B31" s="71">
        <v>59</v>
      </c>
      <c r="C31" s="71">
        <v>28</v>
      </c>
      <c r="D31" s="71">
        <v>15</v>
      </c>
      <c r="E31" s="71">
        <v>22</v>
      </c>
      <c r="F31" s="71">
        <v>48</v>
      </c>
      <c r="G31" s="71">
        <v>86</v>
      </c>
      <c r="H31" s="71">
        <v>126</v>
      </c>
      <c r="I31" s="71">
        <v>158</v>
      </c>
      <c r="J31" s="71">
        <v>174</v>
      </c>
      <c r="K31" s="71">
        <v>169</v>
      </c>
      <c r="L31" s="71">
        <v>146</v>
      </c>
      <c r="M31" s="71">
        <v>109</v>
      </c>
    </row>
    <row r="32" spans="1:25" ht="19" x14ac:dyDescent="0.25">
      <c r="A32" s="70" t="s">
        <v>64</v>
      </c>
      <c r="B32" s="70">
        <v>12</v>
      </c>
      <c r="C32" s="70">
        <v>13</v>
      </c>
      <c r="D32" s="70">
        <v>14</v>
      </c>
      <c r="E32" s="70">
        <v>15</v>
      </c>
      <c r="F32" s="70">
        <v>16</v>
      </c>
      <c r="G32" s="70">
        <v>17</v>
      </c>
      <c r="H32" s="70">
        <v>18</v>
      </c>
      <c r="I32" s="70">
        <v>19</v>
      </c>
      <c r="J32" s="70">
        <v>20</v>
      </c>
      <c r="K32" s="70">
        <v>21</v>
      </c>
      <c r="L32" s="70">
        <v>22</v>
      </c>
      <c r="M32" s="70">
        <v>23</v>
      </c>
    </row>
    <row r="33" spans="1:25" ht="19" x14ac:dyDescent="0.25">
      <c r="A33" s="71" t="s">
        <v>65</v>
      </c>
      <c r="B33" s="71">
        <v>70</v>
      </c>
      <c r="C33" s="71">
        <v>36</v>
      </c>
      <c r="D33" s="71">
        <v>18</v>
      </c>
      <c r="E33" s="71">
        <v>20</v>
      </c>
      <c r="F33" s="71">
        <v>40</v>
      </c>
      <c r="G33" s="71">
        <v>75</v>
      </c>
      <c r="H33" s="71">
        <v>114</v>
      </c>
      <c r="I33" s="71">
        <v>148</v>
      </c>
      <c r="J33" s="71">
        <v>169</v>
      </c>
      <c r="K33" s="71">
        <v>170</v>
      </c>
      <c r="L33" s="71">
        <v>153</v>
      </c>
      <c r="M33" s="71">
        <v>122</v>
      </c>
    </row>
    <row r="34" spans="1:25" ht="19" x14ac:dyDescent="0.25">
      <c r="A34" s="76" t="s">
        <v>64</v>
      </c>
      <c r="B34" s="77">
        <v>0</v>
      </c>
      <c r="C34" s="77">
        <v>1</v>
      </c>
      <c r="D34" s="77">
        <v>2</v>
      </c>
      <c r="E34" s="77">
        <v>3</v>
      </c>
      <c r="F34" s="77">
        <v>4</v>
      </c>
      <c r="G34" s="77">
        <v>5</v>
      </c>
      <c r="H34" s="77">
        <v>6</v>
      </c>
      <c r="I34" s="77">
        <v>7</v>
      </c>
      <c r="J34" s="77">
        <v>8</v>
      </c>
      <c r="K34" s="77">
        <v>9</v>
      </c>
      <c r="L34" s="77">
        <v>10</v>
      </c>
      <c r="M34" s="77">
        <v>11</v>
      </c>
      <c r="N34" s="77">
        <v>12</v>
      </c>
      <c r="O34" s="77">
        <v>13</v>
      </c>
      <c r="P34" s="77">
        <v>14</v>
      </c>
      <c r="Q34" s="77">
        <v>15</v>
      </c>
      <c r="R34" s="77">
        <v>16</v>
      </c>
      <c r="S34" s="77">
        <v>17</v>
      </c>
      <c r="T34" s="77">
        <v>18</v>
      </c>
      <c r="U34" s="77">
        <v>19</v>
      </c>
      <c r="V34" s="77">
        <v>20</v>
      </c>
      <c r="W34" s="77">
        <v>21</v>
      </c>
      <c r="X34" s="77">
        <v>22</v>
      </c>
      <c r="Y34" s="78">
        <v>23</v>
      </c>
    </row>
    <row r="35" spans="1:25" ht="19" x14ac:dyDescent="0.25">
      <c r="A35" s="79" t="s">
        <v>65</v>
      </c>
      <c r="B35" s="80">
        <v>59</v>
      </c>
      <c r="C35" s="80">
        <v>28</v>
      </c>
      <c r="D35" s="80">
        <v>15</v>
      </c>
      <c r="E35" s="80">
        <v>22</v>
      </c>
      <c r="F35" s="80">
        <v>48</v>
      </c>
      <c r="G35" s="80">
        <v>86</v>
      </c>
      <c r="H35" s="80">
        <v>126</v>
      </c>
      <c r="I35" s="80">
        <v>158</v>
      </c>
      <c r="J35" s="80">
        <v>174</v>
      </c>
      <c r="K35" s="80">
        <v>169</v>
      </c>
      <c r="L35" s="80">
        <v>146</v>
      </c>
      <c r="M35" s="80">
        <v>109</v>
      </c>
      <c r="N35" s="80">
        <v>70</v>
      </c>
      <c r="O35" s="80">
        <v>36</v>
      </c>
      <c r="P35" s="80">
        <v>18</v>
      </c>
      <c r="Q35" s="80">
        <v>20</v>
      </c>
      <c r="R35" s="80">
        <v>40</v>
      </c>
      <c r="S35" s="80">
        <v>75</v>
      </c>
      <c r="T35" s="80">
        <v>114</v>
      </c>
      <c r="U35" s="80">
        <v>148</v>
      </c>
      <c r="V35" s="80">
        <v>169</v>
      </c>
      <c r="W35" s="80">
        <v>170</v>
      </c>
      <c r="X35" s="80">
        <v>153</v>
      </c>
      <c r="Y35" s="81">
        <v>122</v>
      </c>
    </row>
    <row r="36" spans="1:25" ht="19" x14ac:dyDescent="0.25">
      <c r="A36" s="86"/>
      <c r="B36" s="86"/>
      <c r="C36" s="86"/>
      <c r="D36" s="86"/>
      <c r="E36" s="86"/>
      <c r="F36" s="86"/>
      <c r="G36" s="86"/>
      <c r="H36" s="86"/>
      <c r="I36" s="86"/>
      <c r="J36" s="86"/>
      <c r="K36" s="86"/>
      <c r="L36" s="86"/>
      <c r="M36" s="86"/>
      <c r="N36" s="86"/>
      <c r="O36" s="86"/>
      <c r="P36" s="86"/>
      <c r="Q36" s="86"/>
      <c r="R36" s="86"/>
      <c r="S36" s="86"/>
      <c r="T36" s="86"/>
      <c r="U36" s="86"/>
      <c r="V36" s="86"/>
      <c r="W36" s="86"/>
      <c r="X36" s="86"/>
      <c r="Y36" s="86"/>
    </row>
    <row r="37" spans="1:25" ht="19" x14ac:dyDescent="0.25">
      <c r="A37" s="71"/>
      <c r="B37" t="s">
        <v>128</v>
      </c>
      <c r="C37" t="s">
        <v>124</v>
      </c>
      <c r="D37" s="71"/>
      <c r="E37" s="71"/>
      <c r="F37" s="71"/>
      <c r="G37" s="71"/>
      <c r="H37" s="71"/>
      <c r="I37" s="71"/>
      <c r="J37" s="71"/>
      <c r="K37" s="71"/>
      <c r="L37" s="71"/>
      <c r="M37" s="71"/>
    </row>
    <row r="38" spans="1:25" x14ac:dyDescent="0.25">
      <c r="A38" t="s">
        <v>77</v>
      </c>
      <c r="B38">
        <v>16</v>
      </c>
      <c r="C38">
        <v>33</v>
      </c>
    </row>
    <row r="39" spans="1:25" ht="23" x14ac:dyDescent="0.3">
      <c r="A39" s="72" t="s">
        <v>67</v>
      </c>
    </row>
    <row r="40" spans="1:25" ht="19" x14ac:dyDescent="0.25">
      <c r="A40" s="70" t="s">
        <v>64</v>
      </c>
      <c r="B40" s="70">
        <v>0</v>
      </c>
      <c r="C40" s="70">
        <v>1</v>
      </c>
      <c r="D40" s="70">
        <v>2</v>
      </c>
      <c r="E40" s="70">
        <v>3</v>
      </c>
      <c r="F40" s="70">
        <v>4</v>
      </c>
      <c r="G40" s="70">
        <v>5</v>
      </c>
      <c r="H40" s="70">
        <v>6</v>
      </c>
      <c r="I40" s="70">
        <v>7</v>
      </c>
      <c r="J40" s="70">
        <v>8</v>
      </c>
      <c r="K40" s="70">
        <v>9</v>
      </c>
      <c r="L40" s="70">
        <v>10</v>
      </c>
      <c r="M40" s="70">
        <v>11</v>
      </c>
    </row>
    <row r="41" spans="1:25" ht="19" x14ac:dyDescent="0.25">
      <c r="A41" s="71" t="s">
        <v>65</v>
      </c>
      <c r="B41" s="71">
        <v>84</v>
      </c>
      <c r="C41" s="71">
        <v>51</v>
      </c>
      <c r="D41" s="71">
        <v>30</v>
      </c>
      <c r="E41" s="71">
        <v>28</v>
      </c>
      <c r="F41" s="71">
        <v>44</v>
      </c>
      <c r="G41" s="71">
        <v>74</v>
      </c>
      <c r="H41" s="71">
        <v>111</v>
      </c>
      <c r="I41" s="71">
        <v>145</v>
      </c>
      <c r="J41" s="71">
        <v>167</v>
      </c>
      <c r="K41" s="71">
        <v>172</v>
      </c>
      <c r="L41" s="71">
        <v>157</v>
      </c>
      <c r="M41" s="71">
        <v>127</v>
      </c>
    </row>
    <row r="42" spans="1:25" ht="19" x14ac:dyDescent="0.25">
      <c r="A42" s="70" t="s">
        <v>64</v>
      </c>
      <c r="B42" s="70">
        <v>12</v>
      </c>
      <c r="C42" s="70">
        <v>13</v>
      </c>
      <c r="D42" s="70">
        <v>14</v>
      </c>
      <c r="E42" s="70">
        <v>15</v>
      </c>
      <c r="F42" s="70">
        <v>16</v>
      </c>
      <c r="G42" s="70">
        <v>17</v>
      </c>
      <c r="H42" s="70">
        <v>18</v>
      </c>
      <c r="I42" s="70">
        <v>19</v>
      </c>
      <c r="J42" s="70">
        <v>20</v>
      </c>
      <c r="K42" s="70">
        <v>21</v>
      </c>
      <c r="L42" s="70">
        <v>22</v>
      </c>
      <c r="M42" s="70">
        <v>23</v>
      </c>
    </row>
    <row r="43" spans="1:25" ht="19" x14ac:dyDescent="0.25">
      <c r="A43" s="71" t="s">
        <v>65</v>
      </c>
      <c r="B43" s="71">
        <v>88</v>
      </c>
      <c r="C43" s="71">
        <v>51</v>
      </c>
      <c r="D43" s="71">
        <v>25</v>
      </c>
      <c r="E43" s="71">
        <v>16</v>
      </c>
      <c r="F43" s="71">
        <v>25</v>
      </c>
      <c r="G43" s="71">
        <v>51</v>
      </c>
      <c r="H43" s="71">
        <v>86</v>
      </c>
      <c r="I43" s="71">
        <v>122</v>
      </c>
      <c r="J43" s="71">
        <v>149</v>
      </c>
      <c r="K43" s="71">
        <v>162</v>
      </c>
      <c r="L43" s="71">
        <v>157</v>
      </c>
      <c r="M43" s="71">
        <v>136</v>
      </c>
    </row>
    <row r="44" spans="1:25" ht="19" x14ac:dyDescent="0.25">
      <c r="A44" s="76" t="s">
        <v>64</v>
      </c>
      <c r="B44" s="77">
        <v>0</v>
      </c>
      <c r="C44" s="77">
        <v>1</v>
      </c>
      <c r="D44" s="77">
        <v>2</v>
      </c>
      <c r="E44" s="77">
        <v>3</v>
      </c>
      <c r="F44" s="77">
        <v>4</v>
      </c>
      <c r="G44" s="77">
        <v>5</v>
      </c>
      <c r="H44" s="77">
        <v>6</v>
      </c>
      <c r="I44" s="77">
        <v>7</v>
      </c>
      <c r="J44" s="77">
        <v>8</v>
      </c>
      <c r="K44" s="77">
        <v>9</v>
      </c>
      <c r="L44" s="77">
        <v>10</v>
      </c>
      <c r="M44" s="77">
        <v>11</v>
      </c>
      <c r="N44" s="77">
        <v>12</v>
      </c>
      <c r="O44" s="77">
        <v>13</v>
      </c>
      <c r="P44" s="77">
        <v>14</v>
      </c>
      <c r="Q44" s="77">
        <v>15</v>
      </c>
      <c r="R44" s="77">
        <v>16</v>
      </c>
      <c r="S44" s="77">
        <v>17</v>
      </c>
      <c r="T44" s="77">
        <v>18</v>
      </c>
      <c r="U44" s="77">
        <v>19</v>
      </c>
      <c r="V44" s="77">
        <v>20</v>
      </c>
      <c r="W44" s="77">
        <v>21</v>
      </c>
      <c r="X44" s="77">
        <v>22</v>
      </c>
      <c r="Y44" s="78">
        <v>23</v>
      </c>
    </row>
    <row r="45" spans="1:25" ht="19" x14ac:dyDescent="0.25">
      <c r="A45" s="79" t="s">
        <v>65</v>
      </c>
      <c r="B45" s="80">
        <v>84</v>
      </c>
      <c r="C45" s="80">
        <v>51</v>
      </c>
      <c r="D45" s="80">
        <v>30</v>
      </c>
      <c r="E45" s="80">
        <v>28</v>
      </c>
      <c r="F45" s="80">
        <v>44</v>
      </c>
      <c r="G45" s="80">
        <v>74</v>
      </c>
      <c r="H45" s="80">
        <v>111</v>
      </c>
      <c r="I45" s="80">
        <v>145</v>
      </c>
      <c r="J45" s="80">
        <v>167</v>
      </c>
      <c r="K45" s="80">
        <v>172</v>
      </c>
      <c r="L45" s="80">
        <v>157</v>
      </c>
      <c r="M45" s="80">
        <v>127</v>
      </c>
      <c r="N45" s="80">
        <v>88</v>
      </c>
      <c r="O45" s="80">
        <v>51</v>
      </c>
      <c r="P45" s="80">
        <v>25</v>
      </c>
      <c r="Q45" s="80">
        <v>16</v>
      </c>
      <c r="R45" s="80">
        <v>25</v>
      </c>
      <c r="S45" s="80">
        <v>51</v>
      </c>
      <c r="T45" s="80">
        <v>86</v>
      </c>
      <c r="U45" s="80">
        <v>122</v>
      </c>
      <c r="V45" s="80">
        <v>149</v>
      </c>
      <c r="W45" s="80">
        <v>162</v>
      </c>
      <c r="X45" s="80">
        <v>157</v>
      </c>
      <c r="Y45" s="81">
        <v>136</v>
      </c>
    </row>
    <row r="47" spans="1:25" ht="23" x14ac:dyDescent="0.3">
      <c r="A47" s="72"/>
    </row>
    <row r="48" spans="1:25" ht="23" x14ac:dyDescent="0.3">
      <c r="A48" s="72" t="s">
        <v>78</v>
      </c>
    </row>
    <row r="49" spans="1:25" x14ac:dyDescent="0.25">
      <c r="A49" t="s">
        <v>66</v>
      </c>
    </row>
    <row r="50" spans="1:25" ht="23" x14ac:dyDescent="0.3">
      <c r="A50" s="72" t="s">
        <v>67</v>
      </c>
    </row>
    <row r="51" spans="1:25" ht="19" x14ac:dyDescent="0.25">
      <c r="A51" s="70" t="s">
        <v>64</v>
      </c>
      <c r="B51" s="70">
        <v>0</v>
      </c>
      <c r="C51" s="70">
        <v>1</v>
      </c>
      <c r="D51" s="70">
        <v>2</v>
      </c>
      <c r="E51" s="70">
        <v>3</v>
      </c>
      <c r="F51" s="70">
        <v>4</v>
      </c>
      <c r="G51" s="70">
        <v>5</v>
      </c>
      <c r="H51" s="70">
        <v>6</v>
      </c>
      <c r="I51" s="70">
        <v>7</v>
      </c>
      <c r="J51" s="70">
        <v>8</v>
      </c>
      <c r="K51" s="70">
        <v>9</v>
      </c>
      <c r="L51" s="70">
        <v>10</v>
      </c>
      <c r="M51" s="70">
        <v>11</v>
      </c>
    </row>
    <row r="52" spans="1:25" ht="19" x14ac:dyDescent="0.25">
      <c r="A52" s="71" t="s">
        <v>65</v>
      </c>
      <c r="B52" s="71">
        <v>17</v>
      </c>
      <c r="C52" s="71">
        <v>4</v>
      </c>
      <c r="D52" s="71">
        <v>10</v>
      </c>
      <c r="E52" s="71">
        <v>36</v>
      </c>
      <c r="F52" s="71">
        <v>76</v>
      </c>
      <c r="G52" s="71">
        <v>120</v>
      </c>
      <c r="H52" s="71">
        <v>156</v>
      </c>
      <c r="I52" s="71">
        <v>177</v>
      </c>
      <c r="J52" s="71">
        <v>177</v>
      </c>
      <c r="K52" s="71">
        <v>158</v>
      </c>
      <c r="L52" s="71">
        <v>125</v>
      </c>
      <c r="M52" s="71">
        <v>88</v>
      </c>
    </row>
    <row r="53" spans="1:25" ht="19" x14ac:dyDescent="0.25">
      <c r="A53" s="70" t="s">
        <v>64</v>
      </c>
      <c r="B53" s="70">
        <v>12</v>
      </c>
      <c r="C53" s="70">
        <v>13</v>
      </c>
      <c r="D53" s="70">
        <v>14</v>
      </c>
      <c r="E53" s="70">
        <v>15</v>
      </c>
      <c r="F53" s="70">
        <v>16</v>
      </c>
      <c r="G53" s="70">
        <v>17</v>
      </c>
      <c r="H53" s="70">
        <v>18</v>
      </c>
      <c r="I53" s="70">
        <v>19</v>
      </c>
      <c r="J53" s="70">
        <v>20</v>
      </c>
      <c r="K53" s="70">
        <v>21</v>
      </c>
      <c r="L53" s="70">
        <v>22</v>
      </c>
      <c r="M53" s="70">
        <v>23</v>
      </c>
    </row>
    <row r="54" spans="1:25" ht="19" x14ac:dyDescent="0.25">
      <c r="A54" s="71" t="s">
        <v>65</v>
      </c>
      <c r="B54" s="71">
        <v>57</v>
      </c>
      <c r="C54" s="71">
        <v>41</v>
      </c>
      <c r="D54" s="71">
        <v>42</v>
      </c>
      <c r="E54" s="71">
        <v>62</v>
      </c>
      <c r="F54" s="71">
        <v>95</v>
      </c>
      <c r="G54" s="71">
        <v>133</v>
      </c>
      <c r="H54" s="71">
        <v>165</v>
      </c>
      <c r="I54" s="71">
        <v>182</v>
      </c>
      <c r="J54" s="71">
        <v>178</v>
      </c>
      <c r="K54" s="71">
        <v>154</v>
      </c>
      <c r="L54" s="71">
        <v>116</v>
      </c>
      <c r="M54" s="71">
        <v>72</v>
      </c>
    </row>
    <row r="55" spans="1:25" ht="19" x14ac:dyDescent="0.25">
      <c r="A55" s="76" t="s">
        <v>64</v>
      </c>
      <c r="B55" s="77">
        <v>0</v>
      </c>
      <c r="C55" s="77">
        <v>1</v>
      </c>
      <c r="D55" s="77">
        <v>2</v>
      </c>
      <c r="E55" s="77">
        <v>3</v>
      </c>
      <c r="F55" s="77">
        <v>4</v>
      </c>
      <c r="G55" s="77">
        <v>5</v>
      </c>
      <c r="H55" s="77">
        <v>6</v>
      </c>
      <c r="I55" s="77">
        <v>7</v>
      </c>
      <c r="J55" s="77">
        <v>8</v>
      </c>
      <c r="K55" s="77">
        <v>9</v>
      </c>
      <c r="L55" s="77">
        <v>10</v>
      </c>
      <c r="M55" s="77">
        <v>11</v>
      </c>
      <c r="N55" s="77">
        <v>12</v>
      </c>
      <c r="O55" s="77">
        <v>13</v>
      </c>
      <c r="P55" s="77">
        <v>14</v>
      </c>
      <c r="Q55" s="77">
        <v>15</v>
      </c>
      <c r="R55" s="77">
        <v>16</v>
      </c>
      <c r="S55" s="77">
        <v>17</v>
      </c>
      <c r="T55" s="77">
        <v>18</v>
      </c>
      <c r="U55" s="77">
        <v>19</v>
      </c>
      <c r="V55" s="77">
        <v>20</v>
      </c>
      <c r="W55" s="77">
        <v>21</v>
      </c>
      <c r="X55" s="77">
        <v>22</v>
      </c>
      <c r="Y55" s="78">
        <v>23</v>
      </c>
    </row>
    <row r="56" spans="1:25" ht="19" x14ac:dyDescent="0.25">
      <c r="A56" s="79" t="s">
        <v>65</v>
      </c>
      <c r="B56" s="80">
        <v>17</v>
      </c>
      <c r="C56" s="80">
        <v>4</v>
      </c>
      <c r="D56" s="80">
        <v>10</v>
      </c>
      <c r="E56" s="80">
        <v>36</v>
      </c>
      <c r="F56" s="80">
        <v>76</v>
      </c>
      <c r="G56" s="80">
        <v>120</v>
      </c>
      <c r="H56" s="80">
        <v>156</v>
      </c>
      <c r="I56" s="80">
        <v>177</v>
      </c>
      <c r="J56" s="80">
        <v>177</v>
      </c>
      <c r="K56" s="80">
        <v>158</v>
      </c>
      <c r="L56" s="80">
        <v>125</v>
      </c>
      <c r="M56" s="80">
        <v>88</v>
      </c>
      <c r="N56" s="80">
        <v>57</v>
      </c>
      <c r="O56" s="80">
        <v>41</v>
      </c>
      <c r="P56" s="80">
        <v>42</v>
      </c>
      <c r="Q56" s="80">
        <v>62</v>
      </c>
      <c r="R56" s="80">
        <v>95</v>
      </c>
      <c r="S56" s="80">
        <v>133</v>
      </c>
      <c r="T56" s="80">
        <v>165</v>
      </c>
      <c r="U56" s="80">
        <v>182</v>
      </c>
      <c r="V56" s="80">
        <v>178</v>
      </c>
      <c r="W56" s="80">
        <v>154</v>
      </c>
      <c r="X56" s="80">
        <v>116</v>
      </c>
      <c r="Y56" s="81">
        <v>72</v>
      </c>
    </row>
    <row r="57" spans="1:25" ht="19" x14ac:dyDescent="0.25">
      <c r="A57" s="71"/>
      <c r="B57" s="71"/>
      <c r="C57" s="71"/>
      <c r="D57" s="71"/>
      <c r="E57" s="71"/>
      <c r="F57" s="71"/>
      <c r="G57" s="71"/>
      <c r="H57" s="71"/>
      <c r="I57" s="71"/>
      <c r="J57" s="71"/>
      <c r="K57" s="71"/>
      <c r="L57" s="71"/>
      <c r="M57" s="71"/>
    </row>
    <row r="58" spans="1:25" x14ac:dyDescent="0.25">
      <c r="A58" t="s">
        <v>75</v>
      </c>
    </row>
    <row r="59" spans="1:25" ht="23" x14ac:dyDescent="0.3">
      <c r="A59" s="72" t="s">
        <v>67</v>
      </c>
    </row>
    <row r="60" spans="1:25" ht="19" x14ac:dyDescent="0.25">
      <c r="A60" s="70" t="s">
        <v>64</v>
      </c>
      <c r="B60" s="70">
        <v>0</v>
      </c>
      <c r="C60" s="70">
        <v>1</v>
      </c>
      <c r="D60" s="70">
        <v>2</v>
      </c>
      <c r="E60" s="70">
        <v>3</v>
      </c>
      <c r="F60" s="70">
        <v>4</v>
      </c>
      <c r="G60" s="70">
        <v>5</v>
      </c>
      <c r="H60" s="70">
        <v>6</v>
      </c>
      <c r="I60" s="70">
        <v>7</v>
      </c>
      <c r="J60" s="70">
        <v>8</v>
      </c>
      <c r="K60" s="70">
        <v>9</v>
      </c>
      <c r="L60" s="70">
        <v>10</v>
      </c>
      <c r="M60" s="70">
        <v>11</v>
      </c>
    </row>
    <row r="61" spans="1:25" ht="19" x14ac:dyDescent="0.25">
      <c r="A61" s="71" t="s">
        <v>65</v>
      </c>
      <c r="B61" s="71">
        <v>34</v>
      </c>
      <c r="C61" s="71">
        <v>11</v>
      </c>
      <c r="D61" s="71">
        <v>8</v>
      </c>
      <c r="E61" s="71">
        <v>25</v>
      </c>
      <c r="F61" s="71">
        <v>59</v>
      </c>
      <c r="G61" s="71">
        <v>103</v>
      </c>
      <c r="H61" s="71">
        <v>144</v>
      </c>
      <c r="I61" s="71">
        <v>172</v>
      </c>
      <c r="J61" s="71">
        <v>181</v>
      </c>
      <c r="K61" s="71">
        <v>169</v>
      </c>
      <c r="L61" s="71">
        <v>140</v>
      </c>
      <c r="M61" s="71">
        <v>101</v>
      </c>
    </row>
    <row r="62" spans="1:25" ht="19" x14ac:dyDescent="0.25">
      <c r="A62" s="70" t="s">
        <v>64</v>
      </c>
      <c r="B62" s="70">
        <v>12</v>
      </c>
      <c r="C62" s="70">
        <v>13</v>
      </c>
      <c r="D62" s="70">
        <v>14</v>
      </c>
      <c r="E62" s="70">
        <v>15</v>
      </c>
      <c r="F62" s="70">
        <v>16</v>
      </c>
      <c r="G62" s="70">
        <v>17</v>
      </c>
      <c r="H62" s="70">
        <v>18</v>
      </c>
      <c r="I62" s="70">
        <v>19</v>
      </c>
      <c r="J62" s="70">
        <v>20</v>
      </c>
      <c r="K62" s="70">
        <v>21</v>
      </c>
      <c r="L62" s="70">
        <v>22</v>
      </c>
      <c r="M62" s="70">
        <v>23</v>
      </c>
    </row>
    <row r="63" spans="1:25" ht="19" x14ac:dyDescent="0.25">
      <c r="A63" s="71" t="s">
        <v>65</v>
      </c>
      <c r="B63" s="71">
        <v>64</v>
      </c>
      <c r="C63" s="71">
        <v>39</v>
      </c>
      <c r="D63" s="71">
        <v>32</v>
      </c>
      <c r="E63" s="71">
        <v>43</v>
      </c>
      <c r="F63" s="71">
        <v>72</v>
      </c>
      <c r="G63" s="71">
        <v>110</v>
      </c>
      <c r="H63" s="71">
        <v>148</v>
      </c>
      <c r="I63" s="71">
        <v>175</v>
      </c>
      <c r="J63" s="71">
        <v>183</v>
      </c>
      <c r="K63" s="71">
        <v>170</v>
      </c>
      <c r="L63" s="71">
        <v>139</v>
      </c>
      <c r="M63" s="71">
        <v>97</v>
      </c>
    </row>
    <row r="64" spans="1:25" ht="19" x14ac:dyDescent="0.25">
      <c r="A64" s="76" t="s">
        <v>64</v>
      </c>
      <c r="B64" s="77">
        <v>0</v>
      </c>
      <c r="C64" s="77">
        <v>1</v>
      </c>
      <c r="D64" s="77">
        <v>2</v>
      </c>
      <c r="E64" s="77">
        <v>3</v>
      </c>
      <c r="F64" s="77">
        <v>4</v>
      </c>
      <c r="G64" s="77">
        <v>5</v>
      </c>
      <c r="H64" s="77">
        <v>6</v>
      </c>
      <c r="I64" s="77">
        <v>7</v>
      </c>
      <c r="J64" s="77">
        <v>8</v>
      </c>
      <c r="K64" s="77">
        <v>9</v>
      </c>
      <c r="L64" s="77">
        <v>10</v>
      </c>
      <c r="M64" s="77">
        <v>11</v>
      </c>
      <c r="N64" s="77">
        <v>12</v>
      </c>
      <c r="O64" s="77">
        <v>13</v>
      </c>
      <c r="P64" s="77">
        <v>14</v>
      </c>
      <c r="Q64" s="77">
        <v>15</v>
      </c>
      <c r="R64" s="77">
        <v>16</v>
      </c>
      <c r="S64" s="77">
        <v>17</v>
      </c>
      <c r="T64" s="77">
        <v>18</v>
      </c>
      <c r="U64" s="77">
        <v>19</v>
      </c>
      <c r="V64" s="77">
        <v>20</v>
      </c>
      <c r="W64" s="77">
        <v>21</v>
      </c>
      <c r="X64" s="77">
        <v>22</v>
      </c>
      <c r="Y64" s="78">
        <v>23</v>
      </c>
    </row>
    <row r="65" spans="1:25" ht="19" x14ac:dyDescent="0.25">
      <c r="A65" s="79" t="s">
        <v>65</v>
      </c>
      <c r="B65" s="80">
        <v>34</v>
      </c>
      <c r="C65" s="80">
        <v>11</v>
      </c>
      <c r="D65" s="80">
        <v>8</v>
      </c>
      <c r="E65" s="80">
        <v>25</v>
      </c>
      <c r="F65" s="80">
        <v>59</v>
      </c>
      <c r="G65" s="80">
        <v>103</v>
      </c>
      <c r="H65" s="80">
        <v>144</v>
      </c>
      <c r="I65" s="80">
        <v>172</v>
      </c>
      <c r="J65" s="80">
        <v>181</v>
      </c>
      <c r="K65" s="80">
        <v>169</v>
      </c>
      <c r="L65" s="80">
        <v>140</v>
      </c>
      <c r="M65" s="80">
        <v>101</v>
      </c>
      <c r="N65" s="80">
        <v>64</v>
      </c>
      <c r="O65" s="80">
        <v>39</v>
      </c>
      <c r="P65" s="80">
        <v>32</v>
      </c>
      <c r="Q65" s="80">
        <v>43</v>
      </c>
      <c r="R65" s="80">
        <v>72</v>
      </c>
      <c r="S65" s="80">
        <v>110</v>
      </c>
      <c r="T65" s="80">
        <v>148</v>
      </c>
      <c r="U65" s="80">
        <v>175</v>
      </c>
      <c r="V65" s="80">
        <v>183</v>
      </c>
      <c r="W65" s="80">
        <v>170</v>
      </c>
      <c r="X65" s="80">
        <v>139</v>
      </c>
      <c r="Y65" s="81">
        <v>97</v>
      </c>
    </row>
    <row r="66" spans="1:25" ht="19" x14ac:dyDescent="0.25">
      <c r="A66" s="71"/>
      <c r="B66" s="71"/>
      <c r="C66" s="71"/>
      <c r="D66" s="71"/>
      <c r="E66" s="71"/>
      <c r="F66" s="71"/>
      <c r="G66" s="71"/>
      <c r="H66" s="71"/>
      <c r="I66" s="71"/>
      <c r="J66" s="71"/>
      <c r="K66" s="71"/>
      <c r="L66" s="71"/>
      <c r="M66" s="71"/>
    </row>
    <row r="67" spans="1:25" x14ac:dyDescent="0.25">
      <c r="A67" t="s">
        <v>76</v>
      </c>
    </row>
    <row r="68" spans="1:25" ht="23" x14ac:dyDescent="0.3">
      <c r="A68" s="72" t="s">
        <v>67</v>
      </c>
    </row>
    <row r="69" spans="1:25" ht="19" x14ac:dyDescent="0.25">
      <c r="A69" s="70" t="s">
        <v>64</v>
      </c>
      <c r="B69" s="70">
        <v>0</v>
      </c>
      <c r="C69" s="70">
        <v>1</v>
      </c>
      <c r="D69" s="70">
        <v>2</v>
      </c>
      <c r="E69" s="70">
        <v>3</v>
      </c>
      <c r="F69" s="70">
        <v>4</v>
      </c>
      <c r="G69" s="70">
        <v>5</v>
      </c>
      <c r="H69" s="70">
        <v>6</v>
      </c>
      <c r="I69" s="70">
        <v>7</v>
      </c>
      <c r="J69" s="70">
        <v>8</v>
      </c>
      <c r="K69" s="70">
        <v>9</v>
      </c>
      <c r="L69" s="70">
        <v>10</v>
      </c>
      <c r="M69" s="70">
        <v>11</v>
      </c>
    </row>
    <row r="70" spans="1:25" ht="19" x14ac:dyDescent="0.25">
      <c r="A70" s="71" t="s">
        <v>65</v>
      </c>
      <c r="B70" s="71">
        <v>79</v>
      </c>
      <c r="C70" s="71">
        <v>46</v>
      </c>
      <c r="D70" s="71">
        <v>26</v>
      </c>
      <c r="E70" s="71">
        <v>26</v>
      </c>
      <c r="F70" s="71">
        <v>44</v>
      </c>
      <c r="G70" s="71">
        <v>77</v>
      </c>
      <c r="H70" s="71">
        <v>116</v>
      </c>
      <c r="I70" s="71">
        <v>153</v>
      </c>
      <c r="J70" s="71">
        <v>175</v>
      </c>
      <c r="K70" s="71">
        <v>178</v>
      </c>
      <c r="L70" s="71">
        <v>161</v>
      </c>
      <c r="M70" s="71">
        <v>129</v>
      </c>
    </row>
    <row r="71" spans="1:25" ht="19" x14ac:dyDescent="0.25">
      <c r="A71" s="70" t="s">
        <v>64</v>
      </c>
      <c r="B71" s="70">
        <v>12</v>
      </c>
      <c r="C71" s="70">
        <v>13</v>
      </c>
      <c r="D71" s="70">
        <v>14</v>
      </c>
      <c r="E71" s="70">
        <v>15</v>
      </c>
      <c r="F71" s="70">
        <v>16</v>
      </c>
      <c r="G71" s="70">
        <v>17</v>
      </c>
      <c r="H71" s="70">
        <v>18</v>
      </c>
      <c r="I71" s="70">
        <v>19</v>
      </c>
      <c r="J71" s="70">
        <v>20</v>
      </c>
      <c r="K71" s="70">
        <v>21</v>
      </c>
      <c r="L71" s="70">
        <v>22</v>
      </c>
      <c r="M71" s="70">
        <v>23</v>
      </c>
    </row>
    <row r="72" spans="1:25" ht="19" x14ac:dyDescent="0.25">
      <c r="A72" s="71" t="s">
        <v>65</v>
      </c>
      <c r="B72" s="71">
        <v>89</v>
      </c>
      <c r="C72" s="71">
        <v>53</v>
      </c>
      <c r="D72" s="71">
        <v>29</v>
      </c>
      <c r="E72" s="71">
        <v>23</v>
      </c>
      <c r="F72" s="71">
        <v>36</v>
      </c>
      <c r="G72" s="71">
        <v>64</v>
      </c>
      <c r="H72" s="71">
        <v>102</v>
      </c>
      <c r="I72" s="71">
        <v>139</v>
      </c>
      <c r="J72" s="71">
        <v>165</v>
      </c>
      <c r="K72" s="71">
        <v>173</v>
      </c>
      <c r="L72" s="71">
        <v>162</v>
      </c>
      <c r="M72" s="71">
        <v>135</v>
      </c>
    </row>
    <row r="73" spans="1:25" ht="19" x14ac:dyDescent="0.25">
      <c r="A73" s="76" t="s">
        <v>64</v>
      </c>
      <c r="B73" s="77">
        <v>0</v>
      </c>
      <c r="C73" s="77">
        <v>1</v>
      </c>
      <c r="D73" s="77">
        <v>2</v>
      </c>
      <c r="E73" s="77">
        <v>3</v>
      </c>
      <c r="F73" s="77">
        <v>4</v>
      </c>
      <c r="G73" s="77">
        <v>5</v>
      </c>
      <c r="H73" s="77">
        <v>6</v>
      </c>
      <c r="I73" s="77">
        <v>7</v>
      </c>
      <c r="J73" s="77">
        <v>8</v>
      </c>
      <c r="K73" s="77">
        <v>9</v>
      </c>
      <c r="L73" s="77">
        <v>10</v>
      </c>
      <c r="M73" s="77">
        <v>11</v>
      </c>
      <c r="N73" s="77">
        <v>12</v>
      </c>
      <c r="O73" s="77">
        <v>13</v>
      </c>
      <c r="P73" s="77">
        <v>14</v>
      </c>
      <c r="Q73" s="77">
        <v>15</v>
      </c>
      <c r="R73" s="77">
        <v>16</v>
      </c>
      <c r="S73" s="77">
        <v>17</v>
      </c>
      <c r="T73" s="77">
        <v>18</v>
      </c>
      <c r="U73" s="77">
        <v>19</v>
      </c>
      <c r="V73" s="77">
        <v>20</v>
      </c>
      <c r="W73" s="77">
        <v>21</v>
      </c>
      <c r="X73" s="77">
        <v>22</v>
      </c>
      <c r="Y73" s="78">
        <v>23</v>
      </c>
    </row>
    <row r="74" spans="1:25" ht="19" x14ac:dyDescent="0.25">
      <c r="A74" s="79" t="s">
        <v>65</v>
      </c>
      <c r="B74" s="80">
        <v>79</v>
      </c>
      <c r="C74" s="80">
        <v>46</v>
      </c>
      <c r="D74" s="80">
        <v>26</v>
      </c>
      <c r="E74" s="80">
        <v>26</v>
      </c>
      <c r="F74" s="80">
        <v>44</v>
      </c>
      <c r="G74" s="80">
        <v>77</v>
      </c>
      <c r="H74" s="80">
        <v>116</v>
      </c>
      <c r="I74" s="80">
        <v>153</v>
      </c>
      <c r="J74" s="80">
        <v>175</v>
      </c>
      <c r="K74" s="80">
        <v>178</v>
      </c>
      <c r="L74" s="80">
        <v>161</v>
      </c>
      <c r="M74" s="80">
        <v>129</v>
      </c>
      <c r="N74" s="80">
        <v>89</v>
      </c>
      <c r="O74" s="80">
        <v>53</v>
      </c>
      <c r="P74" s="80">
        <v>29</v>
      </c>
      <c r="Q74" s="80">
        <v>23</v>
      </c>
      <c r="R74" s="80">
        <v>36</v>
      </c>
      <c r="S74" s="80">
        <v>64</v>
      </c>
      <c r="T74" s="80">
        <v>102</v>
      </c>
      <c r="U74" s="80">
        <v>139</v>
      </c>
      <c r="V74" s="80">
        <v>165</v>
      </c>
      <c r="W74" s="80">
        <v>173</v>
      </c>
      <c r="X74" s="80">
        <v>162</v>
      </c>
      <c r="Y74" s="81">
        <v>135</v>
      </c>
    </row>
    <row r="75" spans="1:25" ht="19" x14ac:dyDescent="0.25">
      <c r="A75" s="71"/>
    </row>
    <row r="76" spans="1:25" x14ac:dyDescent="0.25">
      <c r="A76" t="s">
        <v>77</v>
      </c>
    </row>
    <row r="77" spans="1:25" ht="23" x14ac:dyDescent="0.3">
      <c r="A77" s="72" t="s">
        <v>67</v>
      </c>
    </row>
    <row r="78" spans="1:25" ht="19" x14ac:dyDescent="0.25">
      <c r="A78" s="70" t="s">
        <v>64</v>
      </c>
      <c r="B78" s="70">
        <v>0</v>
      </c>
      <c r="C78" s="70">
        <v>1</v>
      </c>
      <c r="D78" s="70">
        <v>2</v>
      </c>
      <c r="E78" s="70">
        <v>3</v>
      </c>
      <c r="F78" s="70">
        <v>4</v>
      </c>
      <c r="G78" s="70">
        <v>5</v>
      </c>
      <c r="H78" s="70">
        <v>6</v>
      </c>
      <c r="I78" s="70">
        <v>7</v>
      </c>
      <c r="J78" s="70">
        <v>8</v>
      </c>
      <c r="K78" s="70">
        <v>9</v>
      </c>
      <c r="L78" s="70">
        <v>10</v>
      </c>
      <c r="M78" s="70">
        <v>11</v>
      </c>
    </row>
    <row r="79" spans="1:25" ht="19" x14ac:dyDescent="0.25">
      <c r="A79" s="71" t="s">
        <v>65</v>
      </c>
      <c r="B79" s="71">
        <v>100</v>
      </c>
      <c r="C79" s="71">
        <v>67</v>
      </c>
      <c r="D79" s="71">
        <v>43</v>
      </c>
      <c r="E79" s="71">
        <v>35</v>
      </c>
      <c r="F79" s="71">
        <v>45</v>
      </c>
      <c r="G79" s="71">
        <v>70</v>
      </c>
      <c r="H79" s="71">
        <v>105</v>
      </c>
      <c r="I79" s="71">
        <v>140</v>
      </c>
      <c r="J79" s="71">
        <v>166</v>
      </c>
      <c r="K79" s="71">
        <v>176</v>
      </c>
      <c r="L79" s="71">
        <v>166</v>
      </c>
      <c r="M79" s="71">
        <v>140</v>
      </c>
    </row>
    <row r="80" spans="1:25" ht="19" x14ac:dyDescent="0.25">
      <c r="A80" s="70" t="s">
        <v>64</v>
      </c>
      <c r="B80" s="70">
        <v>12</v>
      </c>
      <c r="C80" s="70">
        <v>13</v>
      </c>
      <c r="D80" s="70">
        <v>14</v>
      </c>
      <c r="E80" s="70">
        <v>15</v>
      </c>
      <c r="F80" s="70">
        <v>16</v>
      </c>
      <c r="G80" s="70">
        <v>17</v>
      </c>
      <c r="H80" s="70">
        <v>18</v>
      </c>
      <c r="I80" s="70">
        <v>19</v>
      </c>
      <c r="J80" s="70">
        <v>20</v>
      </c>
      <c r="K80" s="70">
        <v>21</v>
      </c>
      <c r="L80" s="70">
        <v>22</v>
      </c>
      <c r="M80" s="70">
        <v>23</v>
      </c>
    </row>
    <row r="81" spans="1:25" ht="19" x14ac:dyDescent="0.25">
      <c r="A81" s="71" t="s">
        <v>65</v>
      </c>
      <c r="B81" s="71">
        <v>104</v>
      </c>
      <c r="C81" s="71">
        <v>67</v>
      </c>
      <c r="D81" s="71">
        <v>38</v>
      </c>
      <c r="E81" s="71">
        <v>23</v>
      </c>
      <c r="F81" s="71">
        <v>27</v>
      </c>
      <c r="G81" s="71">
        <v>47</v>
      </c>
      <c r="H81" s="71">
        <v>79</v>
      </c>
      <c r="I81" s="71">
        <v>115</v>
      </c>
      <c r="J81" s="71">
        <v>146</v>
      </c>
      <c r="K81" s="71">
        <v>163</v>
      </c>
      <c r="L81" s="71">
        <v>162</v>
      </c>
      <c r="M81" s="71">
        <v>145</v>
      </c>
    </row>
    <row r="82" spans="1:25" ht="19" x14ac:dyDescent="0.25">
      <c r="A82" s="76" t="s">
        <v>64</v>
      </c>
      <c r="B82" s="77">
        <v>0</v>
      </c>
      <c r="C82" s="77">
        <v>1</v>
      </c>
      <c r="D82" s="77">
        <v>2</v>
      </c>
      <c r="E82" s="77">
        <v>3</v>
      </c>
      <c r="F82" s="77">
        <v>4</v>
      </c>
      <c r="G82" s="77">
        <v>5</v>
      </c>
      <c r="H82" s="77">
        <v>6</v>
      </c>
      <c r="I82" s="77">
        <v>7</v>
      </c>
      <c r="J82" s="77">
        <v>8</v>
      </c>
      <c r="K82" s="77">
        <v>9</v>
      </c>
      <c r="L82" s="77">
        <v>10</v>
      </c>
      <c r="M82" s="77">
        <v>11</v>
      </c>
      <c r="N82" s="77">
        <v>12</v>
      </c>
      <c r="O82" s="77">
        <v>13</v>
      </c>
      <c r="P82" s="77">
        <v>14</v>
      </c>
      <c r="Q82" s="77">
        <v>15</v>
      </c>
      <c r="R82" s="77">
        <v>16</v>
      </c>
      <c r="S82" s="77">
        <v>17</v>
      </c>
      <c r="T82" s="77">
        <v>18</v>
      </c>
      <c r="U82" s="77">
        <v>19</v>
      </c>
      <c r="V82" s="77">
        <v>20</v>
      </c>
      <c r="W82" s="77">
        <v>21</v>
      </c>
      <c r="X82" s="77">
        <v>22</v>
      </c>
      <c r="Y82" s="78">
        <v>23</v>
      </c>
    </row>
    <row r="83" spans="1:25" ht="19" x14ac:dyDescent="0.25">
      <c r="A83" s="79" t="s">
        <v>65</v>
      </c>
      <c r="B83" s="80">
        <v>100</v>
      </c>
      <c r="C83" s="80">
        <v>67</v>
      </c>
      <c r="D83" s="80">
        <v>43</v>
      </c>
      <c r="E83" s="80">
        <v>35</v>
      </c>
      <c r="F83" s="80">
        <v>45</v>
      </c>
      <c r="G83" s="80">
        <v>70</v>
      </c>
      <c r="H83" s="80">
        <v>105</v>
      </c>
      <c r="I83" s="80">
        <v>140</v>
      </c>
      <c r="J83" s="80">
        <v>166</v>
      </c>
      <c r="K83" s="80">
        <v>176</v>
      </c>
      <c r="L83" s="80">
        <v>166</v>
      </c>
      <c r="M83" s="80">
        <v>140</v>
      </c>
      <c r="N83" s="80">
        <v>104</v>
      </c>
      <c r="O83" s="80">
        <v>67</v>
      </c>
      <c r="P83" s="80">
        <v>38</v>
      </c>
      <c r="Q83" s="80">
        <v>23</v>
      </c>
      <c r="R83" s="80">
        <v>27</v>
      </c>
      <c r="S83" s="80">
        <v>47</v>
      </c>
      <c r="T83" s="80">
        <v>79</v>
      </c>
      <c r="U83" s="80">
        <v>115</v>
      </c>
      <c r="V83" s="80">
        <v>146</v>
      </c>
      <c r="W83" s="80">
        <v>163</v>
      </c>
      <c r="X83" s="80">
        <v>162</v>
      </c>
      <c r="Y83" s="81">
        <v>145</v>
      </c>
    </row>
    <row r="84" spans="1:25" ht="19" x14ac:dyDescent="0.25">
      <c r="A84" s="71"/>
      <c r="B84" s="71"/>
      <c r="C84" s="71"/>
      <c r="D84" s="71"/>
      <c r="E84" s="71"/>
      <c r="F84" s="71"/>
      <c r="G84" s="71"/>
      <c r="H84" s="71"/>
      <c r="I84" s="71"/>
      <c r="J84" s="71"/>
      <c r="K84" s="71"/>
      <c r="L84" s="71"/>
      <c r="M84" s="71"/>
    </row>
    <row r="86" spans="1:25" x14ac:dyDescent="0.25">
      <c r="A86" t="s">
        <v>83</v>
      </c>
    </row>
    <row r="87" spans="1:25" ht="19" x14ac:dyDescent="0.25">
      <c r="B87" s="70">
        <v>0</v>
      </c>
      <c r="C87" s="70">
        <v>1</v>
      </c>
      <c r="D87" s="70">
        <v>2</v>
      </c>
      <c r="E87" s="70">
        <v>3</v>
      </c>
      <c r="F87" s="70">
        <v>4</v>
      </c>
      <c r="G87" s="70">
        <v>5</v>
      </c>
      <c r="H87" s="70">
        <v>6</v>
      </c>
      <c r="I87" s="70">
        <v>7</v>
      </c>
      <c r="J87" s="70">
        <v>8</v>
      </c>
      <c r="K87" s="70">
        <v>9</v>
      </c>
      <c r="L87" s="70">
        <v>10</v>
      </c>
      <c r="M87" s="70">
        <v>11</v>
      </c>
      <c r="N87" s="70">
        <v>12</v>
      </c>
      <c r="O87" s="70">
        <v>13</v>
      </c>
      <c r="P87" s="70">
        <v>14</v>
      </c>
      <c r="Q87" s="70">
        <v>15</v>
      </c>
      <c r="R87" s="70">
        <v>16</v>
      </c>
      <c r="S87" s="70">
        <v>17</v>
      </c>
      <c r="T87" s="70">
        <v>18</v>
      </c>
      <c r="U87" s="70">
        <v>19</v>
      </c>
      <c r="V87" s="70">
        <v>20</v>
      </c>
      <c r="W87" s="70">
        <v>21</v>
      </c>
      <c r="X87" s="70">
        <v>22</v>
      </c>
      <c r="Y87" s="70">
        <v>23</v>
      </c>
    </row>
    <row r="88" spans="1:25" x14ac:dyDescent="0.25">
      <c r="A88" t="s">
        <v>79</v>
      </c>
      <c r="B88">
        <v>15.5</v>
      </c>
      <c r="C88">
        <v>3.6</v>
      </c>
      <c r="D88">
        <v>12.4</v>
      </c>
      <c r="E88">
        <v>39.5</v>
      </c>
      <c r="F88">
        <v>78.5</v>
      </c>
      <c r="G88">
        <v>120.7</v>
      </c>
      <c r="H88">
        <v>155.80000000000001</v>
      </c>
      <c r="I88">
        <v>175.3</v>
      </c>
      <c r="J88">
        <v>174.4</v>
      </c>
      <c r="K88">
        <v>154.30000000000001</v>
      </c>
      <c r="L88">
        <v>121.2</v>
      </c>
      <c r="M88">
        <v>84.7</v>
      </c>
      <c r="N88">
        <v>55.1</v>
      </c>
      <c r="O88">
        <v>40.6</v>
      </c>
      <c r="P88">
        <v>45.1</v>
      </c>
      <c r="Q88">
        <v>67.3</v>
      </c>
      <c r="R88">
        <v>100.9</v>
      </c>
      <c r="S88">
        <v>137</v>
      </c>
      <c r="T88">
        <v>166.1</v>
      </c>
      <c r="U88">
        <v>180.1</v>
      </c>
      <c r="V88">
        <v>174.2</v>
      </c>
      <c r="W88">
        <v>149.1</v>
      </c>
      <c r="X88">
        <v>110.7</v>
      </c>
      <c r="Y88">
        <v>68.3</v>
      </c>
    </row>
    <row r="89" spans="1:25" ht="19" x14ac:dyDescent="0.25">
      <c r="A89" t="s">
        <v>80</v>
      </c>
      <c r="B89" s="71">
        <v>17</v>
      </c>
      <c r="C89" s="71">
        <v>4</v>
      </c>
      <c r="D89" s="71">
        <v>10</v>
      </c>
      <c r="E89" s="71">
        <v>36</v>
      </c>
      <c r="F89" s="71">
        <v>76</v>
      </c>
      <c r="G89" s="71">
        <v>120</v>
      </c>
      <c r="H89" s="71">
        <v>156</v>
      </c>
      <c r="I89" s="71">
        <v>177</v>
      </c>
      <c r="J89" s="71">
        <v>177</v>
      </c>
      <c r="K89" s="71">
        <v>158</v>
      </c>
      <c r="L89" s="71">
        <v>125</v>
      </c>
      <c r="M89" s="71">
        <v>88</v>
      </c>
      <c r="N89" s="71">
        <v>57</v>
      </c>
      <c r="O89" s="71">
        <v>41</v>
      </c>
      <c r="P89" s="71">
        <v>42</v>
      </c>
      <c r="Q89" s="71">
        <v>62</v>
      </c>
      <c r="R89" s="71">
        <v>95</v>
      </c>
      <c r="S89" s="71">
        <v>133</v>
      </c>
      <c r="T89" s="71">
        <v>165</v>
      </c>
      <c r="U89" s="71">
        <v>182</v>
      </c>
      <c r="V89" s="71">
        <v>178</v>
      </c>
      <c r="W89" s="71">
        <v>154</v>
      </c>
      <c r="X89" s="71">
        <v>116</v>
      </c>
      <c r="Y89" s="71">
        <v>72</v>
      </c>
    </row>
    <row r="90" spans="1:25" x14ac:dyDescent="0.25">
      <c r="A90" t="s">
        <v>81</v>
      </c>
      <c r="B90">
        <f>B88-B89</f>
        <v>-1.5</v>
      </c>
      <c r="C90">
        <f t="shared" ref="C90:Y90" si="0">C88-C89</f>
        <v>-0.39999999999999991</v>
      </c>
      <c r="D90">
        <f t="shared" si="0"/>
        <v>2.4000000000000004</v>
      </c>
      <c r="E90">
        <f t="shared" si="0"/>
        <v>3.5</v>
      </c>
      <c r="F90">
        <f t="shared" si="0"/>
        <v>2.5</v>
      </c>
      <c r="G90">
        <f t="shared" si="0"/>
        <v>0.70000000000000284</v>
      </c>
      <c r="H90">
        <f t="shared" si="0"/>
        <v>-0.19999999999998863</v>
      </c>
      <c r="I90">
        <f t="shared" si="0"/>
        <v>-1.6999999999999886</v>
      </c>
      <c r="J90">
        <f t="shared" si="0"/>
        <v>-2.5999999999999943</v>
      </c>
      <c r="K90">
        <f t="shared" si="0"/>
        <v>-3.6999999999999886</v>
      </c>
      <c r="L90">
        <f t="shared" si="0"/>
        <v>-3.7999999999999972</v>
      </c>
      <c r="M90">
        <f t="shared" si="0"/>
        <v>-3.2999999999999972</v>
      </c>
      <c r="N90">
        <f t="shared" si="0"/>
        <v>-1.8999999999999986</v>
      </c>
      <c r="O90">
        <f t="shared" si="0"/>
        <v>-0.39999999999999858</v>
      </c>
      <c r="P90">
        <f t="shared" si="0"/>
        <v>3.1000000000000014</v>
      </c>
      <c r="Q90">
        <f t="shared" si="0"/>
        <v>5.2999999999999972</v>
      </c>
      <c r="R90">
        <f t="shared" si="0"/>
        <v>5.9000000000000057</v>
      </c>
      <c r="S90">
        <f t="shared" si="0"/>
        <v>4</v>
      </c>
      <c r="T90">
        <f t="shared" si="0"/>
        <v>1.0999999999999943</v>
      </c>
      <c r="U90">
        <f t="shared" si="0"/>
        <v>-1.9000000000000057</v>
      </c>
      <c r="V90">
        <f t="shared" si="0"/>
        <v>-3.8000000000000114</v>
      </c>
      <c r="W90">
        <f t="shared" si="0"/>
        <v>-4.9000000000000057</v>
      </c>
      <c r="X90">
        <f t="shared" si="0"/>
        <v>-5.2999999999999972</v>
      </c>
      <c r="Y90">
        <f t="shared" si="0"/>
        <v>-3.7000000000000028</v>
      </c>
    </row>
  </sheetData>
  <phoneticPr fontId="2"/>
  <pageMargins left="0.7" right="0.7" top="0.75" bottom="0.75" header="0.3" footer="0.3"/>
  <pageSetup paperSize="9" scale="24" orientation="landscape" horizontalDpi="0" verticalDpi="0"/>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33"/>
  <sheetViews>
    <sheetView zoomScale="125" zoomScaleNormal="125" zoomScalePageLayoutView="125" workbookViewId="0">
      <selection activeCell="K36" sqref="K36"/>
    </sheetView>
  </sheetViews>
  <sheetFormatPr baseColWidth="12" defaultColWidth="6.625" defaultRowHeight="16" x14ac:dyDescent="0.25"/>
  <cols>
    <col min="1" max="1" width="12.125" style="1" customWidth="1"/>
    <col min="2" max="2" width="8.375" style="1" customWidth="1"/>
    <col min="3" max="5" width="8.625" style="1" customWidth="1"/>
    <col min="6" max="6" width="6.625" style="1" customWidth="1"/>
    <col min="7" max="7" width="7.25" style="1" customWidth="1"/>
    <col min="8" max="15" width="6.625" style="1"/>
    <col min="16" max="16" width="6.625" style="1" customWidth="1"/>
    <col min="17" max="25" width="6.625" style="1"/>
    <col min="26" max="26" width="5.875" style="1" customWidth="1"/>
    <col min="27" max="16384" width="6.625" style="1"/>
  </cols>
  <sheetData>
    <row r="1" spans="1:16" ht="21" x14ac:dyDescent="0.3">
      <c r="A1" s="45" t="s">
        <v>51</v>
      </c>
      <c r="B1" s="45"/>
      <c r="F1" s="52"/>
      <c r="G1" s="52"/>
      <c r="H1" s="52" t="s">
        <v>25</v>
      </c>
      <c r="I1" s="52"/>
      <c r="J1" s="52"/>
      <c r="K1" s="52"/>
      <c r="L1" s="52"/>
    </row>
    <row r="2" spans="1:16" ht="17" thickBot="1" x14ac:dyDescent="0.3">
      <c r="A2" s="1" t="s">
        <v>39</v>
      </c>
      <c r="J2" s="53"/>
      <c r="K2" s="53"/>
      <c r="L2" s="53"/>
      <c r="M2" s="53"/>
      <c r="N2" s="53"/>
      <c r="O2" s="53"/>
      <c r="P2" s="53"/>
    </row>
    <row r="3" spans="1:16" x14ac:dyDescent="0.25">
      <c r="A3" s="1" t="s">
        <v>17</v>
      </c>
      <c r="I3" s="54"/>
      <c r="K3" s="84" t="s">
        <v>40</v>
      </c>
      <c r="L3" s="84"/>
      <c r="M3" s="84"/>
      <c r="N3" s="84" t="s">
        <v>49</v>
      </c>
      <c r="O3" s="84"/>
      <c r="P3" s="85"/>
    </row>
    <row r="4" spans="1:16" x14ac:dyDescent="0.25">
      <c r="A4" s="1" t="s">
        <v>18</v>
      </c>
      <c r="I4" s="54"/>
      <c r="J4" s="46"/>
      <c r="K4" s="3" t="s">
        <v>0</v>
      </c>
      <c r="L4" s="3"/>
      <c r="M4" s="4" t="s">
        <v>1</v>
      </c>
      <c r="N4" s="3" t="s">
        <v>0</v>
      </c>
      <c r="O4" s="3"/>
      <c r="P4" s="47" t="s">
        <v>1</v>
      </c>
    </row>
    <row r="5" spans="1:16" ht="17" thickBot="1" x14ac:dyDescent="0.3">
      <c r="A5" s="1" t="s">
        <v>19</v>
      </c>
      <c r="I5" s="54"/>
      <c r="J5" s="3"/>
      <c r="K5" s="4" t="s">
        <v>2</v>
      </c>
      <c r="L5" s="3" t="s">
        <v>3</v>
      </c>
      <c r="M5" s="4" t="s">
        <v>4</v>
      </c>
      <c r="N5" s="4" t="s">
        <v>2</v>
      </c>
      <c r="O5" s="3" t="s">
        <v>3</v>
      </c>
      <c r="P5" s="47" t="s">
        <v>4</v>
      </c>
    </row>
    <row r="6" spans="1:16" ht="19" thickBot="1" x14ac:dyDescent="0.3">
      <c r="A6" s="53"/>
      <c r="B6" s="53"/>
      <c r="C6" s="53"/>
      <c r="D6" s="53"/>
      <c r="E6" s="53"/>
      <c r="F6" s="53"/>
      <c r="G6" s="53"/>
      <c r="H6" s="53"/>
      <c r="I6" s="55"/>
      <c r="J6" s="38" t="s">
        <v>34</v>
      </c>
      <c r="K6" s="17">
        <v>0</v>
      </c>
      <c r="L6" s="17">
        <v>38</v>
      </c>
      <c r="M6" s="64">
        <v>5</v>
      </c>
      <c r="N6" s="39">
        <f>INT((K6+L6/60)+($B$9+$C$9/60))</f>
        <v>0</v>
      </c>
      <c r="O6" s="40">
        <f>(((K6+L6/60)+($B$9+$C$9/60))-INT((K6+L6/60)+($B$9+$C$9/60)))*60</f>
        <v>18</v>
      </c>
      <c r="P6" s="65">
        <f>(M6-$E$12)*$D$9+$E$11</f>
        <v>4.9799999999999898</v>
      </c>
    </row>
    <row r="7" spans="1:16" ht="18" x14ac:dyDescent="0.25">
      <c r="A7" s="1" t="s">
        <v>52</v>
      </c>
      <c r="F7" s="1" t="s">
        <v>43</v>
      </c>
      <c r="G7" s="57">
        <v>2021</v>
      </c>
      <c r="H7" s="57">
        <v>3</v>
      </c>
      <c r="I7" s="57">
        <v>13</v>
      </c>
      <c r="J7" s="48" t="s">
        <v>35</v>
      </c>
      <c r="K7" s="17">
        <v>7</v>
      </c>
      <c r="L7" s="17">
        <v>3</v>
      </c>
      <c r="M7" s="64">
        <v>183</v>
      </c>
      <c r="N7" s="41">
        <f>INT((K7+L7/60)+($B$9+$C$9/60))</f>
        <v>6</v>
      </c>
      <c r="O7" s="42">
        <f>(((K7+L7/60)+($B$9+$C$9/60))-INT((K7+L7/60)+($B$9+$C$9/60)))*60</f>
        <v>43.000000000000007</v>
      </c>
      <c r="P7" s="66">
        <f t="shared" ref="P7:P9" si="0">(M7-$E$12)*$D$9+$E$11</f>
        <v>170.52</v>
      </c>
    </row>
    <row r="8" spans="1:16" ht="18" x14ac:dyDescent="0.25">
      <c r="B8" s="56" t="s">
        <v>38</v>
      </c>
      <c r="C8" s="56" t="s">
        <v>21</v>
      </c>
      <c r="D8" s="1" t="s">
        <v>20</v>
      </c>
      <c r="J8" s="48" t="s">
        <v>36</v>
      </c>
      <c r="K8" s="17">
        <v>12</v>
      </c>
      <c r="L8" s="17">
        <v>52</v>
      </c>
      <c r="M8" s="64">
        <v>46</v>
      </c>
      <c r="N8" s="41">
        <f>INT((K8+L8/60)+($B$9+$C$9/60))</f>
        <v>12</v>
      </c>
      <c r="O8" s="42">
        <f>(((K8+L8/60)+($B$9+$C$9/60))-INT((K8+L8/60)+($B$9+$C$9/60)))*60</f>
        <v>31.999999999999993</v>
      </c>
      <c r="P8" s="66">
        <f t="shared" si="0"/>
        <v>43.11</v>
      </c>
    </row>
    <row r="9" spans="1:16" ht="18" x14ac:dyDescent="0.25">
      <c r="A9" s="1" t="s">
        <v>44</v>
      </c>
      <c r="B9" s="43"/>
      <c r="C9" s="60">
        <v>-20</v>
      </c>
      <c r="D9" s="61">
        <v>0.93</v>
      </c>
      <c r="J9" s="49" t="s">
        <v>37</v>
      </c>
      <c r="K9" s="17">
        <v>18</v>
      </c>
      <c r="L9" s="17">
        <v>47</v>
      </c>
      <c r="M9" s="64">
        <v>186</v>
      </c>
      <c r="N9" s="50">
        <f>INT((K9+L9/60)+($B$9+$C$9/60))</f>
        <v>18</v>
      </c>
      <c r="O9" s="51">
        <f>(((K9+L9/60)+($B$9+$C$9/60))-INT((K9+L9/60)+($B$9+$C$9/60)))*60</f>
        <v>27.000000000000171</v>
      </c>
      <c r="P9" s="67">
        <f t="shared" si="0"/>
        <v>173.31</v>
      </c>
    </row>
    <row r="10" spans="1:16" x14ac:dyDescent="0.25">
      <c r="C10" s="19" t="s">
        <v>22</v>
      </c>
      <c r="D10" s="19" t="s">
        <v>23</v>
      </c>
      <c r="E10" s="19" t="s">
        <v>24</v>
      </c>
    </row>
    <row r="11" spans="1:16" x14ac:dyDescent="0.25">
      <c r="A11" s="52" t="s">
        <v>50</v>
      </c>
      <c r="B11" s="24" t="s">
        <v>59</v>
      </c>
      <c r="C11" s="62">
        <v>190</v>
      </c>
      <c r="D11" s="44">
        <v>140</v>
      </c>
      <c r="E11" s="44">
        <v>111</v>
      </c>
    </row>
    <row r="12" spans="1:16" x14ac:dyDescent="0.25">
      <c r="A12" s="52" t="s">
        <v>41</v>
      </c>
      <c r="B12" s="24" t="s">
        <v>42</v>
      </c>
      <c r="C12" s="62">
        <v>200</v>
      </c>
      <c r="D12" s="44">
        <v>150</v>
      </c>
      <c r="E12" s="44">
        <v>119</v>
      </c>
    </row>
    <row r="13" spans="1:16" x14ac:dyDescent="0.25">
      <c r="B13" s="1" t="s">
        <v>45</v>
      </c>
      <c r="C13" s="1" t="s">
        <v>46</v>
      </c>
    </row>
    <row r="14" spans="1:16" x14ac:dyDescent="0.25">
      <c r="A14" s="58" t="s">
        <v>54</v>
      </c>
      <c r="B14" s="59">
        <v>17</v>
      </c>
      <c r="C14" s="59">
        <v>37</v>
      </c>
    </row>
    <row r="15" spans="1:16" ht="18" x14ac:dyDescent="0.25">
      <c r="A15"/>
      <c r="B15"/>
      <c r="C15" s="18"/>
      <c r="D15" s="18"/>
      <c r="E15"/>
    </row>
    <row r="16" spans="1:16" x14ac:dyDescent="0.25">
      <c r="A16" s="1" t="s">
        <v>56</v>
      </c>
    </row>
    <row r="17" spans="1:26" x14ac:dyDescent="0.25">
      <c r="A17" s="1" t="s">
        <v>47</v>
      </c>
      <c r="C17" s="1">
        <v>0</v>
      </c>
      <c r="D17" s="1">
        <v>1</v>
      </c>
      <c r="E17" s="1">
        <v>2</v>
      </c>
      <c r="F17" s="1">
        <v>3</v>
      </c>
      <c r="G17" s="1">
        <v>4</v>
      </c>
      <c r="H17" s="1">
        <v>5</v>
      </c>
      <c r="I17" s="1">
        <v>6</v>
      </c>
      <c r="J17" s="1">
        <v>7</v>
      </c>
      <c r="K17" s="1">
        <v>8</v>
      </c>
      <c r="L17" s="1">
        <v>9</v>
      </c>
      <c r="M17" s="1">
        <v>10</v>
      </c>
      <c r="N17" s="1">
        <v>11</v>
      </c>
      <c r="O17" s="1">
        <v>12</v>
      </c>
      <c r="P17" s="1">
        <v>13</v>
      </c>
      <c r="Q17" s="1">
        <v>14</v>
      </c>
      <c r="R17" s="1">
        <v>15</v>
      </c>
      <c r="S17" s="1">
        <v>16</v>
      </c>
      <c r="T17" s="1">
        <v>17</v>
      </c>
      <c r="U17" s="1">
        <v>18</v>
      </c>
      <c r="V17" s="1">
        <v>19</v>
      </c>
      <c r="W17" s="1">
        <v>20</v>
      </c>
      <c r="X17" s="1">
        <v>21</v>
      </c>
      <c r="Y17" s="1">
        <v>22</v>
      </c>
      <c r="Z17" s="1">
        <v>23</v>
      </c>
    </row>
    <row r="18" spans="1:26" x14ac:dyDescent="0.25">
      <c r="A18" s="58" t="s">
        <v>53</v>
      </c>
      <c r="C18" s="23">
        <v>15.799999999999997</v>
      </c>
      <c r="D18" s="23">
        <v>13.799999999999997</v>
      </c>
      <c r="E18" s="23">
        <v>31.799999999999997</v>
      </c>
      <c r="F18" s="23">
        <v>64.8</v>
      </c>
      <c r="G18" s="23">
        <v>105.8</v>
      </c>
      <c r="H18" s="23">
        <v>145.80000000000001</v>
      </c>
      <c r="I18" s="23">
        <v>174.8</v>
      </c>
      <c r="J18" s="23">
        <v>185.8</v>
      </c>
      <c r="K18" s="23">
        <v>176.8</v>
      </c>
      <c r="L18" s="23">
        <v>150.80000000000001</v>
      </c>
      <c r="M18" s="23">
        <v>115.8</v>
      </c>
      <c r="N18" s="23">
        <v>81.8</v>
      </c>
      <c r="O18" s="23">
        <v>58.8</v>
      </c>
      <c r="P18" s="23">
        <v>52.8</v>
      </c>
      <c r="Q18" s="23">
        <v>63.8</v>
      </c>
      <c r="R18" s="23">
        <v>91.8</v>
      </c>
      <c r="S18" s="23">
        <v>126.8</v>
      </c>
      <c r="T18" s="23">
        <v>160.80000000000001</v>
      </c>
      <c r="U18" s="23">
        <v>183.8</v>
      </c>
      <c r="V18" s="23">
        <v>189.8</v>
      </c>
      <c r="W18" s="23">
        <v>174.8</v>
      </c>
      <c r="X18" s="23">
        <v>142.80000000000001</v>
      </c>
      <c r="Y18" s="23">
        <v>100.8</v>
      </c>
      <c r="Z18" s="23">
        <v>59.8</v>
      </c>
    </row>
    <row r="19" spans="1:26" ht="18" x14ac:dyDescent="0.25">
      <c r="A19" s="21"/>
      <c r="B19" s="21"/>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 t="s">
        <v>57</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8" x14ac:dyDescent="0.25">
      <c r="A21" s="1" t="s">
        <v>47</v>
      </c>
      <c r="B21" s="21"/>
      <c r="C21" s="1">
        <f>C17+($B$9+$C$9/60)</f>
        <v>-0.33333333333333331</v>
      </c>
      <c r="D21" s="1">
        <f t="shared" ref="D21:Z21" si="1">D17+($B$9+$C$9/60)</f>
        <v>0.66666666666666674</v>
      </c>
      <c r="E21" s="1">
        <f t="shared" si="1"/>
        <v>1.6666666666666667</v>
      </c>
      <c r="F21" s="1">
        <f t="shared" si="1"/>
        <v>2.6666666666666665</v>
      </c>
      <c r="G21" s="1">
        <f t="shared" si="1"/>
        <v>3.6666666666666665</v>
      </c>
      <c r="H21" s="1">
        <f t="shared" si="1"/>
        <v>4.666666666666667</v>
      </c>
      <c r="I21" s="1">
        <f t="shared" si="1"/>
        <v>5.666666666666667</v>
      </c>
      <c r="J21" s="1">
        <f t="shared" si="1"/>
        <v>6.666666666666667</v>
      </c>
      <c r="K21" s="1">
        <f t="shared" si="1"/>
        <v>7.666666666666667</v>
      </c>
      <c r="L21" s="1">
        <f t="shared" si="1"/>
        <v>8.6666666666666661</v>
      </c>
      <c r="M21" s="1">
        <f t="shared" si="1"/>
        <v>9.6666666666666661</v>
      </c>
      <c r="N21" s="1">
        <f t="shared" si="1"/>
        <v>10.666666666666666</v>
      </c>
      <c r="O21" s="1">
        <f t="shared" si="1"/>
        <v>11.666666666666666</v>
      </c>
      <c r="P21" s="1">
        <f t="shared" si="1"/>
        <v>12.666666666666666</v>
      </c>
      <c r="Q21" s="1">
        <f t="shared" si="1"/>
        <v>13.666666666666666</v>
      </c>
      <c r="R21" s="1">
        <f t="shared" si="1"/>
        <v>14.666666666666666</v>
      </c>
      <c r="S21" s="1">
        <f t="shared" si="1"/>
        <v>15.666666666666666</v>
      </c>
      <c r="T21" s="1">
        <f t="shared" si="1"/>
        <v>16.666666666666668</v>
      </c>
      <c r="U21" s="1">
        <f t="shared" si="1"/>
        <v>17.666666666666668</v>
      </c>
      <c r="V21" s="1">
        <f t="shared" si="1"/>
        <v>18.666666666666668</v>
      </c>
      <c r="W21" s="1">
        <f t="shared" si="1"/>
        <v>19.666666666666668</v>
      </c>
      <c r="X21" s="1">
        <f t="shared" si="1"/>
        <v>20.666666666666668</v>
      </c>
      <c r="Y21" s="1">
        <f t="shared" si="1"/>
        <v>21.666666666666668</v>
      </c>
      <c r="Z21" s="1">
        <f t="shared" si="1"/>
        <v>22.666666666666668</v>
      </c>
    </row>
    <row r="22" spans="1:26" ht="18" x14ac:dyDescent="0.25">
      <c r="A22" s="58" t="s">
        <v>48</v>
      </c>
      <c r="B22" s="22"/>
      <c r="C22" s="1">
        <f t="shared" ref="C22:Z22" si="2">(C18-$E$12)*$D$9+$E$11</f>
        <v>15.023999999999987</v>
      </c>
      <c r="D22" s="1">
        <f t="shared" si="2"/>
        <v>13.163999999999987</v>
      </c>
      <c r="E22" s="1">
        <f t="shared" si="2"/>
        <v>29.903999999999996</v>
      </c>
      <c r="F22" s="1">
        <f t="shared" si="2"/>
        <v>60.593999999999994</v>
      </c>
      <c r="G22" s="1">
        <f t="shared" si="2"/>
        <v>98.72399999999999</v>
      </c>
      <c r="H22" s="1">
        <f t="shared" si="2"/>
        <v>135.92400000000001</v>
      </c>
      <c r="I22" s="1">
        <f t="shared" si="2"/>
        <v>162.89400000000001</v>
      </c>
      <c r="J22" s="1">
        <f t="shared" si="2"/>
        <v>173.12400000000002</v>
      </c>
      <c r="K22" s="1">
        <f t="shared" si="2"/>
        <v>164.75400000000002</v>
      </c>
      <c r="L22" s="1">
        <f t="shared" si="2"/>
        <v>140.57400000000001</v>
      </c>
      <c r="M22" s="1">
        <f t="shared" si="2"/>
        <v>108.024</v>
      </c>
      <c r="N22" s="1">
        <f t="shared" si="2"/>
        <v>76.403999999999996</v>
      </c>
      <c r="O22" s="1">
        <f t="shared" si="2"/>
        <v>55.013999999999996</v>
      </c>
      <c r="P22" s="1">
        <f t="shared" si="2"/>
        <v>49.433999999999997</v>
      </c>
      <c r="Q22" s="1">
        <f t="shared" si="2"/>
        <v>59.663999999999994</v>
      </c>
      <c r="R22" s="1">
        <f t="shared" si="2"/>
        <v>85.703999999999994</v>
      </c>
      <c r="S22" s="1">
        <f t="shared" si="2"/>
        <v>118.25399999999999</v>
      </c>
      <c r="T22" s="1">
        <f t="shared" si="2"/>
        <v>149.87400000000002</v>
      </c>
      <c r="U22" s="1">
        <f t="shared" si="2"/>
        <v>171.26400000000001</v>
      </c>
      <c r="V22" s="1">
        <f t="shared" si="2"/>
        <v>176.84399999999999</v>
      </c>
      <c r="W22" s="1">
        <f t="shared" si="2"/>
        <v>162.89400000000001</v>
      </c>
      <c r="X22" s="1">
        <f t="shared" si="2"/>
        <v>133.13400000000001</v>
      </c>
      <c r="Y22" s="1">
        <f t="shared" si="2"/>
        <v>94.073999999999998</v>
      </c>
      <c r="Z22" s="1">
        <f t="shared" si="2"/>
        <v>55.943999999999996</v>
      </c>
    </row>
    <row r="23" spans="1:26" ht="18" x14ac:dyDescent="0.25">
      <c r="A23" s="21"/>
      <c r="B23" s="21"/>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8" x14ac:dyDescent="0.25">
      <c r="A24" s="22" t="s">
        <v>55</v>
      </c>
      <c r="B24" s="22"/>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20" customHeight="1" x14ac:dyDescent="0.25">
      <c r="A25"/>
      <c r="B25"/>
      <c r="C25" s="3" t="s">
        <v>0</v>
      </c>
      <c r="D25" s="3"/>
      <c r="E25" s="4" t="s">
        <v>1</v>
      </c>
      <c r="F25" s="2" t="s">
        <v>5</v>
      </c>
      <c r="G25" s="6" t="s">
        <v>6</v>
      </c>
      <c r="H25"/>
      <c r="I25" s="2" t="s">
        <v>7</v>
      </c>
    </row>
    <row r="26" spans="1:26" ht="19" thickBot="1" x14ac:dyDescent="0.3">
      <c r="A26"/>
      <c r="B26"/>
      <c r="C26" s="4" t="s">
        <v>2</v>
      </c>
      <c r="D26" s="3" t="s">
        <v>3</v>
      </c>
      <c r="E26" s="4" t="s">
        <v>4</v>
      </c>
      <c r="F26" s="4" t="s">
        <v>4</v>
      </c>
      <c r="G26" s="6" t="s">
        <v>8</v>
      </c>
      <c r="H26"/>
      <c r="I26" s="2" t="s">
        <v>9</v>
      </c>
    </row>
    <row r="27" spans="1:26" ht="19" thickBot="1" x14ac:dyDescent="0.3">
      <c r="A27" s="7" t="s">
        <v>10</v>
      </c>
      <c r="B27" s="7"/>
      <c r="C27" s="17">
        <v>12</v>
      </c>
      <c r="D27" s="17">
        <v>31.999999999999993</v>
      </c>
      <c r="E27" s="34">
        <v>43.11</v>
      </c>
      <c r="F27" s="37"/>
      <c r="G27" s="8">
        <f>$C$27+$D$27/60</f>
        <v>12.533333333333333</v>
      </c>
      <c r="H27"/>
      <c r="I27" s="2" t="s">
        <v>11</v>
      </c>
    </row>
    <row r="28" spans="1:26" ht="19" thickBot="1" x14ac:dyDescent="0.3">
      <c r="A28" s="5" t="s">
        <v>12</v>
      </c>
      <c r="B28" s="5"/>
      <c r="C28" s="17">
        <v>17</v>
      </c>
      <c r="D28" s="17">
        <v>37</v>
      </c>
      <c r="E28" s="35">
        <f xml:space="preserve"> INT((E27+E29)/2+((E27-E29)/2) *COS(3.14159*(G28 -G27)/(G29-G27))+0.5)</f>
        <v>167</v>
      </c>
      <c r="F28" s="36">
        <f>E28-E11</f>
        <v>56</v>
      </c>
      <c r="G28" s="9">
        <f>$C$28+$D$28/60</f>
        <v>17.616666666666667</v>
      </c>
      <c r="H28"/>
      <c r="I28" s="5" t="s">
        <v>13</v>
      </c>
    </row>
    <row r="29" spans="1:26" ht="19" thickBot="1" x14ac:dyDescent="0.3">
      <c r="A29" s="7" t="s">
        <v>14</v>
      </c>
      <c r="B29" s="7"/>
      <c r="C29" s="17">
        <v>18</v>
      </c>
      <c r="D29" s="17">
        <v>27.000000000000171</v>
      </c>
      <c r="E29" s="34">
        <v>173.31</v>
      </c>
      <c r="F29" s="37"/>
      <c r="G29" s="10">
        <f>$C$29+$D$29/60</f>
        <v>18.450000000000003</v>
      </c>
      <c r="H29"/>
      <c r="I29" s="2" t="s">
        <v>15</v>
      </c>
    </row>
    <row r="30" spans="1:26" ht="19" thickBot="1" x14ac:dyDescent="0.3">
      <c r="A30"/>
      <c r="B30"/>
      <c r="C30"/>
      <c r="D30"/>
      <c r="E30"/>
      <c r="F30"/>
      <c r="G30"/>
      <c r="H30"/>
      <c r="I30"/>
      <c r="J30"/>
      <c r="K30"/>
      <c r="L30"/>
      <c r="M30"/>
    </row>
    <row r="31" spans="1:26" x14ac:dyDescent="0.25">
      <c r="A31" s="11" t="s">
        <v>58</v>
      </c>
      <c r="B31" s="11"/>
      <c r="C31" s="12">
        <f>$G$27</f>
        <v>12.533333333333333</v>
      </c>
      <c r="D31" s="13">
        <f>$C$31+($G$29-$G$27)/10*1</f>
        <v>13.125</v>
      </c>
      <c r="E31" s="13">
        <f>$C$31+($G$29-$G$27)/10*2</f>
        <v>13.716666666666667</v>
      </c>
      <c r="F31" s="13">
        <f>$C$31+($G$29-$G$27)/10*3</f>
        <v>14.308333333333334</v>
      </c>
      <c r="G31" s="13">
        <f>$C$31+($G$29-$G$27)/10*4</f>
        <v>14.900000000000002</v>
      </c>
      <c r="H31" s="13">
        <f>$C$31+($G$29-$G$27)/10*5</f>
        <v>15.491666666666667</v>
      </c>
      <c r="I31" s="13">
        <f>$C$31+($G$29-$G$27)/10*6</f>
        <v>16.083333333333336</v>
      </c>
      <c r="J31" s="13">
        <f>$C$31+($G$29-$G$27)/10*7</f>
        <v>16.675000000000004</v>
      </c>
      <c r="K31" s="13">
        <f>$C$31+($G$29-$G$27)/10*8</f>
        <v>17.266666666666669</v>
      </c>
      <c r="L31" s="13">
        <f>$C$31+($G$29-$G$27)/10*9</f>
        <v>17.858333333333334</v>
      </c>
      <c r="M31" s="14">
        <f>$G$29</f>
        <v>18.450000000000003</v>
      </c>
    </row>
    <row r="32" spans="1:26" ht="19" thickBot="1" x14ac:dyDescent="0.3">
      <c r="A32" s="63" t="s">
        <v>16</v>
      </c>
      <c r="B32" s="4"/>
      <c r="C32" s="15">
        <f>E27</f>
        <v>43.11</v>
      </c>
      <c r="D32" s="16">
        <f t="shared" ref="D32:M32" si="3" xml:space="preserve"> INT(($E$27+$E$29)/2+(($E$27-$E$29)/2) *COS(3.14159*(D31 -$G$27)/($G$29-$G$27))+0.5)</f>
        <v>46</v>
      </c>
      <c r="E32" s="16">
        <f t="shared" si="3"/>
        <v>56</v>
      </c>
      <c r="F32" s="16">
        <f t="shared" si="3"/>
        <v>70</v>
      </c>
      <c r="G32" s="16">
        <f t="shared" si="3"/>
        <v>88</v>
      </c>
      <c r="H32" s="16">
        <f t="shared" si="3"/>
        <v>108</v>
      </c>
      <c r="I32" s="16">
        <f t="shared" si="3"/>
        <v>128</v>
      </c>
      <c r="J32" s="16">
        <f t="shared" si="3"/>
        <v>146</v>
      </c>
      <c r="K32" s="16">
        <f t="shared" si="3"/>
        <v>161</v>
      </c>
      <c r="L32" s="16">
        <f t="shared" si="3"/>
        <v>170</v>
      </c>
      <c r="M32" s="16">
        <f t="shared" si="3"/>
        <v>173</v>
      </c>
    </row>
    <row r="33" spans="1:2" ht="18" x14ac:dyDescent="0.25">
      <c r="A33"/>
      <c r="B33"/>
    </row>
  </sheetData>
  <mergeCells count="2">
    <mergeCell ref="K3:M3"/>
    <mergeCell ref="N3:P3"/>
  </mergeCells>
  <phoneticPr fontId="2"/>
  <printOptions gridLinesSet="0"/>
  <pageMargins left="0.78740157480314998" right="0.78740157480314998" top="0.98425196850393704" bottom="0.98425196850393704" header="0.51200000000000001" footer="0.51200000000000001"/>
  <pageSetup paperSize="9" scale="49" orientation="landscape" horizontalDpi="4294967292" verticalDpi="4294967292"/>
  <headerFooter>
    <oddHeader>&amp;C&amp;A</oddHeader>
    <oddFooter>&amp;C- &amp;P -&amp;R&amp;D</oddFooter>
  </headerFooter>
  <rowBreaks count="1" manualBreakCount="1">
    <brk id="33" max="16383" man="1"/>
  </rowBreaks>
  <colBreaks count="1" manualBreakCount="1">
    <brk id="25" max="33" man="1"/>
  </colBreaks>
  <drawing r:id="rId1"/>
  <legacyDrawing r:id="rId2"/>
  <mc:AlternateContent xmlns:mc="http://schemas.openxmlformats.org/markup-compatibility/2006">
    <mc:Choice Requires="x14">
      <controls>
        <mc:AlternateContent xmlns:mc="http://schemas.openxmlformats.org/markup-compatibility/2006">
          <mc:Choice Requires="x14">
            <control shapeId="10241" r:id="rId3" name="Button 1">
              <controlPr defaultSize="0" print="0" autoFill="0" autoLine="0" autoPict="0" macro="[0]!ValueClear">
                <anchor moveWithCells="1" sizeWithCells="1">
                  <from>
                    <xdr:col>0</xdr:col>
                    <xdr:colOff>0</xdr:colOff>
                    <xdr:row>24</xdr:row>
                    <xdr:rowOff>0</xdr:rowOff>
                  </from>
                  <to>
                    <xdr:col>0</xdr:col>
                    <xdr:colOff>0</xdr:colOff>
                    <xdr:row>24</xdr:row>
                    <xdr:rowOff>0</xdr:rowOff>
                  </to>
                </anchor>
              </controlPr>
            </control>
          </mc:Choice>
          <mc:Fallback/>
        </mc:AlternateContent>
        <mc:AlternateContent xmlns:mc="http://schemas.openxmlformats.org/markup-compatibility/2006">
          <mc:Choice Requires="x14">
            <control shapeId="10242" r:id="rId4" name="Button 2">
              <controlPr defaultSize="0" print="0" autoFill="0" autoLine="0" autoPict="0" macro="[0]!SortTime">
                <anchor moveWithCells="1" sizeWithCells="1">
                  <from>
                    <xdr:col>0</xdr:col>
                    <xdr:colOff>0</xdr:colOff>
                    <xdr:row>24</xdr:row>
                    <xdr:rowOff>0</xdr:rowOff>
                  </from>
                  <to>
                    <xdr:col>0</xdr:col>
                    <xdr:colOff>0</xdr:colOff>
                    <xdr:row>24</xdr:row>
                    <xdr:rowOff>0</xdr:rowOff>
                  </to>
                </anchor>
              </controlPr>
            </control>
          </mc:Choice>
          <mc:Fallback/>
        </mc:AlternateContent>
      </controls>
    </mc:Choice>
    <mc:Fallback/>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Z33"/>
  <sheetViews>
    <sheetView zoomScale="122" zoomScaleNormal="125" zoomScalePageLayoutView="125" workbookViewId="0">
      <selection activeCell="J36" sqref="J36"/>
    </sheetView>
  </sheetViews>
  <sheetFormatPr baseColWidth="12" defaultColWidth="6.625" defaultRowHeight="16" x14ac:dyDescent="0.25"/>
  <cols>
    <col min="1" max="1" width="12.125" style="1" customWidth="1"/>
    <col min="2" max="2" width="8.375" style="1" customWidth="1"/>
    <col min="3" max="5" width="8.625" style="1" customWidth="1"/>
    <col min="6" max="6" width="6.625" style="1" customWidth="1"/>
    <col min="7" max="7" width="7.25" style="1" customWidth="1"/>
    <col min="8" max="15" width="6.625" style="1"/>
    <col min="16" max="16" width="6.625" style="1" customWidth="1"/>
    <col min="17" max="25" width="6.625" style="1"/>
    <col min="26" max="26" width="5.875" style="1" customWidth="1"/>
    <col min="27" max="16384" width="6.625" style="1"/>
  </cols>
  <sheetData>
    <row r="1" spans="1:16" ht="21" x14ac:dyDescent="0.3">
      <c r="A1" s="45" t="s">
        <v>51</v>
      </c>
      <c r="B1" s="45"/>
      <c r="F1" s="52"/>
      <c r="G1" s="52"/>
      <c r="H1" s="52" t="s">
        <v>25</v>
      </c>
      <c r="I1" s="52"/>
      <c r="J1" s="52"/>
      <c r="K1" s="52"/>
      <c r="L1" s="52"/>
    </row>
    <row r="2" spans="1:16" ht="17" thickBot="1" x14ac:dyDescent="0.3">
      <c r="A2" s="1" t="s">
        <v>39</v>
      </c>
      <c r="J2" s="53"/>
      <c r="K2" s="53"/>
      <c r="L2" s="53"/>
      <c r="M2" s="53"/>
      <c r="N2" s="53"/>
      <c r="O2" s="53"/>
      <c r="P2" s="53"/>
    </row>
    <row r="3" spans="1:16" x14ac:dyDescent="0.25">
      <c r="A3" s="1" t="s">
        <v>17</v>
      </c>
      <c r="I3" s="54"/>
      <c r="K3" s="84" t="s">
        <v>40</v>
      </c>
      <c r="L3" s="84"/>
      <c r="M3" s="84"/>
      <c r="N3" s="84" t="s">
        <v>49</v>
      </c>
      <c r="O3" s="84"/>
      <c r="P3" s="85"/>
    </row>
    <row r="4" spans="1:16" x14ac:dyDescent="0.25">
      <c r="A4" s="1" t="s">
        <v>18</v>
      </c>
      <c r="I4" s="54"/>
      <c r="J4" s="46"/>
      <c r="K4" s="3" t="s">
        <v>0</v>
      </c>
      <c r="L4" s="3"/>
      <c r="M4" s="4" t="s">
        <v>1</v>
      </c>
      <c r="N4" s="3" t="s">
        <v>0</v>
      </c>
      <c r="O4" s="3"/>
      <c r="P4" s="47" t="s">
        <v>1</v>
      </c>
    </row>
    <row r="5" spans="1:16" ht="17" thickBot="1" x14ac:dyDescent="0.3">
      <c r="A5" s="1" t="s">
        <v>19</v>
      </c>
      <c r="I5" s="54"/>
      <c r="J5" s="3"/>
      <c r="K5" s="4" t="s">
        <v>2</v>
      </c>
      <c r="L5" s="3" t="s">
        <v>3</v>
      </c>
      <c r="M5" s="4" t="s">
        <v>4</v>
      </c>
      <c r="N5" s="4" t="s">
        <v>2</v>
      </c>
      <c r="O5" s="3" t="s">
        <v>3</v>
      </c>
      <c r="P5" s="47" t="s">
        <v>4</v>
      </c>
    </row>
    <row r="6" spans="1:16" ht="19" thickBot="1" x14ac:dyDescent="0.3">
      <c r="A6" s="53"/>
      <c r="B6" s="53"/>
      <c r="C6" s="53"/>
      <c r="D6" s="53"/>
      <c r="E6" s="53"/>
      <c r="F6" s="53"/>
      <c r="G6" s="53"/>
      <c r="H6" s="53"/>
      <c r="I6" s="55"/>
      <c r="J6" s="38" t="s">
        <v>34</v>
      </c>
      <c r="K6" s="17">
        <v>1</v>
      </c>
      <c r="L6" s="17">
        <v>10</v>
      </c>
      <c r="M6" s="64">
        <v>3</v>
      </c>
      <c r="N6" s="39">
        <f>INT((K6+L6/60)+($B$9+$C$9/60))</f>
        <v>0</v>
      </c>
      <c r="O6" s="40">
        <f>(((K6+L6/60)+($B$9+$C$9/60))-INT((K6+L6/60)+($B$9+$C$9/60)))*60</f>
        <v>50.000000000000007</v>
      </c>
      <c r="P6" s="65">
        <f>(M6-$E$12)*$D$9+$E$11</f>
        <v>6.8399999999999892</v>
      </c>
    </row>
    <row r="7" spans="1:16" ht="18" x14ac:dyDescent="0.25">
      <c r="A7" s="1" t="s">
        <v>52</v>
      </c>
      <c r="F7" s="1" t="s">
        <v>43</v>
      </c>
      <c r="G7" s="57">
        <v>2021</v>
      </c>
      <c r="H7" s="57">
        <v>3</v>
      </c>
      <c r="I7" s="57">
        <v>13</v>
      </c>
      <c r="J7" s="48" t="s">
        <v>35</v>
      </c>
      <c r="K7" s="17">
        <v>7</v>
      </c>
      <c r="L7" s="17">
        <v>29</v>
      </c>
      <c r="M7" s="64">
        <v>177</v>
      </c>
      <c r="N7" s="41">
        <f>INT((K7+L7/60)+($B$9+$C$9/60))</f>
        <v>7</v>
      </c>
      <c r="O7" s="42">
        <f>(((K7+L7/60)+($B$9+$C$9/60))-INT((K7+L7/60)+($B$9+$C$9/60)))*60</f>
        <v>9.0000000000000213</v>
      </c>
      <c r="P7" s="66">
        <f t="shared" ref="P7:P9" si="0">(M7-$E$12)*$D$9+$E$11</f>
        <v>168.66</v>
      </c>
    </row>
    <row r="8" spans="1:16" ht="18" x14ac:dyDescent="0.25">
      <c r="B8" s="56" t="s">
        <v>38</v>
      </c>
      <c r="C8" s="56" t="s">
        <v>21</v>
      </c>
      <c r="D8" s="1" t="s">
        <v>20</v>
      </c>
      <c r="J8" s="48" t="s">
        <v>36</v>
      </c>
      <c r="K8" s="17">
        <v>13</v>
      </c>
      <c r="L8" s="17">
        <v>20</v>
      </c>
      <c r="M8" s="64">
        <v>39</v>
      </c>
      <c r="N8" s="41">
        <f>INT((K8+L8/60)+($B$9+$C$9/60))</f>
        <v>13</v>
      </c>
      <c r="O8" s="42">
        <f>(((K8+L8/60)+($B$9+$C$9/60))-INT((K8+L8/60)+($B$9+$C$9/60)))*60</f>
        <v>0</v>
      </c>
      <c r="P8" s="66">
        <f t="shared" si="0"/>
        <v>40.319999999999993</v>
      </c>
    </row>
    <row r="9" spans="1:16" ht="18" x14ac:dyDescent="0.25">
      <c r="A9" s="1" t="s">
        <v>44</v>
      </c>
      <c r="B9" s="43"/>
      <c r="C9" s="60">
        <v>-20</v>
      </c>
      <c r="D9" s="61">
        <v>0.93</v>
      </c>
      <c r="J9" s="49" t="s">
        <v>37</v>
      </c>
      <c r="K9" s="17">
        <v>19</v>
      </c>
      <c r="L9" s="17">
        <v>20</v>
      </c>
      <c r="M9" s="64">
        <v>183</v>
      </c>
      <c r="N9" s="50">
        <f>INT((K9+L9/60)+($B$9+$C$9/60))</f>
        <v>19</v>
      </c>
      <c r="O9" s="51">
        <f>(((K9+L9/60)+($B$9+$C$9/60))-INT((K9+L9/60)+($B$9+$C$9/60)))*60</f>
        <v>0</v>
      </c>
      <c r="P9" s="67">
        <f t="shared" si="0"/>
        <v>174.24</v>
      </c>
    </row>
    <row r="10" spans="1:16" x14ac:dyDescent="0.25">
      <c r="C10" s="19" t="s">
        <v>22</v>
      </c>
      <c r="D10" s="19" t="s">
        <v>23</v>
      </c>
      <c r="E10" s="19" t="s">
        <v>24</v>
      </c>
    </row>
    <row r="11" spans="1:16" x14ac:dyDescent="0.25">
      <c r="A11" s="52" t="s">
        <v>50</v>
      </c>
      <c r="B11" s="24" t="s">
        <v>59</v>
      </c>
      <c r="C11" s="62">
        <v>190</v>
      </c>
      <c r="D11" s="44">
        <v>140</v>
      </c>
      <c r="E11" s="44">
        <v>111</v>
      </c>
    </row>
    <row r="12" spans="1:16" x14ac:dyDescent="0.25">
      <c r="A12" s="52" t="s">
        <v>41</v>
      </c>
      <c r="B12" s="24" t="s">
        <v>86</v>
      </c>
      <c r="C12" s="62">
        <v>200</v>
      </c>
      <c r="D12" s="44">
        <v>150</v>
      </c>
      <c r="E12" s="44">
        <v>115</v>
      </c>
    </row>
    <row r="13" spans="1:16" x14ac:dyDescent="0.25">
      <c r="B13" s="1" t="s">
        <v>45</v>
      </c>
      <c r="C13" s="1" t="s">
        <v>46</v>
      </c>
    </row>
    <row r="14" spans="1:16" x14ac:dyDescent="0.25">
      <c r="A14" s="58" t="s">
        <v>54</v>
      </c>
      <c r="B14" s="59">
        <v>17</v>
      </c>
      <c r="C14" s="59">
        <v>37</v>
      </c>
    </row>
    <row r="15" spans="1:16" ht="18" x14ac:dyDescent="0.25">
      <c r="A15"/>
      <c r="B15"/>
      <c r="C15" s="18"/>
      <c r="D15" s="18"/>
      <c r="E15"/>
    </row>
    <row r="16" spans="1:16" x14ac:dyDescent="0.25">
      <c r="A16" s="1" t="s">
        <v>56</v>
      </c>
    </row>
    <row r="17" spans="1:26" x14ac:dyDescent="0.25">
      <c r="A17" s="1" t="s">
        <v>47</v>
      </c>
      <c r="C17" s="1">
        <v>0</v>
      </c>
      <c r="D17" s="1">
        <v>1</v>
      </c>
      <c r="E17" s="1">
        <v>2</v>
      </c>
      <c r="F17" s="1">
        <v>3</v>
      </c>
      <c r="G17" s="1">
        <v>4</v>
      </c>
      <c r="H17" s="1">
        <v>5</v>
      </c>
      <c r="I17" s="1">
        <v>6</v>
      </c>
      <c r="J17" s="1">
        <v>7</v>
      </c>
      <c r="K17" s="1">
        <v>8</v>
      </c>
      <c r="L17" s="1">
        <v>9</v>
      </c>
      <c r="M17" s="1">
        <v>10</v>
      </c>
      <c r="N17" s="1">
        <v>11</v>
      </c>
      <c r="O17" s="1">
        <v>12</v>
      </c>
      <c r="P17" s="1">
        <v>13</v>
      </c>
      <c r="Q17" s="1">
        <v>14</v>
      </c>
      <c r="R17" s="1">
        <v>15</v>
      </c>
      <c r="S17" s="1">
        <v>16</v>
      </c>
      <c r="T17" s="1">
        <v>17</v>
      </c>
      <c r="U17" s="1">
        <v>18</v>
      </c>
      <c r="V17" s="1">
        <v>19</v>
      </c>
      <c r="W17" s="1">
        <v>20</v>
      </c>
      <c r="X17" s="1">
        <v>21</v>
      </c>
      <c r="Y17" s="1">
        <v>22</v>
      </c>
      <c r="Z17" s="1">
        <v>23</v>
      </c>
    </row>
    <row r="18" spans="1:26" x14ac:dyDescent="0.25">
      <c r="A18" s="58" t="s">
        <v>53</v>
      </c>
      <c r="C18" s="23">
        <v>17</v>
      </c>
      <c r="D18" s="23">
        <v>4</v>
      </c>
      <c r="E18" s="23">
        <v>10</v>
      </c>
      <c r="F18" s="23">
        <v>36</v>
      </c>
      <c r="G18" s="23">
        <v>76</v>
      </c>
      <c r="H18" s="23">
        <v>120</v>
      </c>
      <c r="I18" s="23">
        <v>156</v>
      </c>
      <c r="J18" s="23">
        <v>177</v>
      </c>
      <c r="K18" s="23">
        <v>177</v>
      </c>
      <c r="L18" s="23">
        <v>158</v>
      </c>
      <c r="M18" s="23">
        <v>125</v>
      </c>
      <c r="N18" s="23">
        <v>88</v>
      </c>
      <c r="O18" s="23">
        <v>57</v>
      </c>
      <c r="P18" s="23">
        <v>41</v>
      </c>
      <c r="Q18" s="23">
        <v>42</v>
      </c>
      <c r="R18" s="23">
        <v>62</v>
      </c>
      <c r="S18" s="23">
        <v>95</v>
      </c>
      <c r="T18" s="23">
        <v>133</v>
      </c>
      <c r="U18" s="23">
        <v>165</v>
      </c>
      <c r="V18" s="23">
        <v>182</v>
      </c>
      <c r="W18" s="23">
        <v>178</v>
      </c>
      <c r="X18" s="23">
        <v>154</v>
      </c>
      <c r="Y18" s="23">
        <v>116</v>
      </c>
      <c r="Z18" s="23">
        <v>72</v>
      </c>
    </row>
    <row r="19" spans="1:26" ht="18" x14ac:dyDescent="0.25">
      <c r="A19" s="21"/>
      <c r="B19" s="21"/>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5">
      <c r="A20" s="1" t="s">
        <v>57</v>
      </c>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ht="18" x14ac:dyDescent="0.25">
      <c r="A21" s="1" t="s">
        <v>47</v>
      </c>
      <c r="B21" s="21"/>
      <c r="C21" s="1">
        <f>C17+($B$9+$C$9/60)</f>
        <v>-0.33333333333333331</v>
      </c>
      <c r="D21" s="1">
        <f t="shared" ref="D21:Z21" si="1">D17+($B$9+$C$9/60)</f>
        <v>0.66666666666666674</v>
      </c>
      <c r="E21" s="1">
        <f t="shared" si="1"/>
        <v>1.6666666666666667</v>
      </c>
      <c r="F21" s="1">
        <f t="shared" si="1"/>
        <v>2.6666666666666665</v>
      </c>
      <c r="G21" s="1">
        <f t="shared" si="1"/>
        <v>3.6666666666666665</v>
      </c>
      <c r="H21" s="1">
        <f t="shared" si="1"/>
        <v>4.666666666666667</v>
      </c>
      <c r="I21" s="1">
        <f t="shared" si="1"/>
        <v>5.666666666666667</v>
      </c>
      <c r="J21" s="1">
        <f t="shared" si="1"/>
        <v>6.666666666666667</v>
      </c>
      <c r="K21" s="1">
        <f t="shared" si="1"/>
        <v>7.666666666666667</v>
      </c>
      <c r="L21" s="1">
        <f t="shared" si="1"/>
        <v>8.6666666666666661</v>
      </c>
      <c r="M21" s="1">
        <f t="shared" si="1"/>
        <v>9.6666666666666661</v>
      </c>
      <c r="N21" s="1">
        <f t="shared" si="1"/>
        <v>10.666666666666666</v>
      </c>
      <c r="O21" s="1">
        <f t="shared" si="1"/>
        <v>11.666666666666666</v>
      </c>
      <c r="P21" s="1">
        <f t="shared" si="1"/>
        <v>12.666666666666666</v>
      </c>
      <c r="Q21" s="1">
        <f t="shared" si="1"/>
        <v>13.666666666666666</v>
      </c>
      <c r="R21" s="1">
        <f t="shared" si="1"/>
        <v>14.666666666666666</v>
      </c>
      <c r="S21" s="1">
        <f t="shared" si="1"/>
        <v>15.666666666666666</v>
      </c>
      <c r="T21" s="1">
        <f t="shared" si="1"/>
        <v>16.666666666666668</v>
      </c>
      <c r="U21" s="1">
        <f t="shared" si="1"/>
        <v>17.666666666666668</v>
      </c>
      <c r="V21" s="1">
        <f t="shared" si="1"/>
        <v>18.666666666666668</v>
      </c>
      <c r="W21" s="1">
        <f t="shared" si="1"/>
        <v>19.666666666666668</v>
      </c>
      <c r="X21" s="1">
        <f t="shared" si="1"/>
        <v>20.666666666666668</v>
      </c>
      <c r="Y21" s="1">
        <f t="shared" si="1"/>
        <v>21.666666666666668</v>
      </c>
      <c r="Z21" s="1">
        <f t="shared" si="1"/>
        <v>22.666666666666668</v>
      </c>
    </row>
    <row r="22" spans="1:26" ht="18" x14ac:dyDescent="0.25">
      <c r="A22" s="58" t="s">
        <v>48</v>
      </c>
      <c r="B22" s="22"/>
      <c r="C22" s="1">
        <f t="shared" ref="C22:Z22" si="2">(C18-$E$12)*$D$9+$E$11</f>
        <v>19.86</v>
      </c>
      <c r="D22" s="1">
        <f t="shared" si="2"/>
        <v>7.769999999999996</v>
      </c>
      <c r="E22" s="1">
        <f t="shared" si="2"/>
        <v>13.349999999999994</v>
      </c>
      <c r="F22" s="1">
        <f t="shared" si="2"/>
        <v>37.53</v>
      </c>
      <c r="G22" s="1">
        <f t="shared" si="2"/>
        <v>74.72999999999999</v>
      </c>
      <c r="H22" s="1">
        <f t="shared" si="2"/>
        <v>115.65</v>
      </c>
      <c r="I22" s="1">
        <f t="shared" si="2"/>
        <v>149.13</v>
      </c>
      <c r="J22" s="1">
        <f t="shared" si="2"/>
        <v>168.66</v>
      </c>
      <c r="K22" s="1">
        <f t="shared" si="2"/>
        <v>168.66</v>
      </c>
      <c r="L22" s="1">
        <f t="shared" si="2"/>
        <v>150.99</v>
      </c>
      <c r="M22" s="1">
        <f t="shared" si="2"/>
        <v>120.3</v>
      </c>
      <c r="N22" s="1">
        <f t="shared" si="2"/>
        <v>85.89</v>
      </c>
      <c r="O22" s="1">
        <f t="shared" si="2"/>
        <v>57.059999999999995</v>
      </c>
      <c r="P22" s="1">
        <f t="shared" si="2"/>
        <v>42.179999999999993</v>
      </c>
      <c r="Q22" s="1">
        <f t="shared" si="2"/>
        <v>43.11</v>
      </c>
      <c r="R22" s="1">
        <f t="shared" si="2"/>
        <v>61.71</v>
      </c>
      <c r="S22" s="1">
        <f t="shared" si="2"/>
        <v>92.4</v>
      </c>
      <c r="T22" s="1">
        <f t="shared" si="2"/>
        <v>127.74000000000001</v>
      </c>
      <c r="U22" s="1">
        <f t="shared" si="2"/>
        <v>157.5</v>
      </c>
      <c r="V22" s="1">
        <f t="shared" si="2"/>
        <v>173.31</v>
      </c>
      <c r="W22" s="1">
        <f t="shared" si="2"/>
        <v>169.59</v>
      </c>
      <c r="X22" s="1">
        <f t="shared" si="2"/>
        <v>147.27000000000001</v>
      </c>
      <c r="Y22" s="1">
        <f t="shared" si="2"/>
        <v>111.93</v>
      </c>
      <c r="Z22" s="1">
        <f t="shared" si="2"/>
        <v>71.009999999999991</v>
      </c>
    </row>
    <row r="23" spans="1:26" ht="18" x14ac:dyDescent="0.25">
      <c r="A23" s="21"/>
      <c r="B23" s="21"/>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ht="18" x14ac:dyDescent="0.25">
      <c r="A24" s="22" t="s">
        <v>55</v>
      </c>
      <c r="B24" s="22"/>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ht="20" customHeight="1" x14ac:dyDescent="0.25">
      <c r="A25"/>
      <c r="B25"/>
      <c r="C25" s="3" t="s">
        <v>0</v>
      </c>
      <c r="D25" s="3"/>
      <c r="E25" s="4" t="s">
        <v>1</v>
      </c>
      <c r="F25" s="2" t="s">
        <v>5</v>
      </c>
      <c r="G25" s="6" t="s">
        <v>6</v>
      </c>
      <c r="H25"/>
      <c r="I25" s="2" t="s">
        <v>7</v>
      </c>
    </row>
    <row r="26" spans="1:26" ht="19" thickBot="1" x14ac:dyDescent="0.3">
      <c r="A26"/>
      <c r="B26"/>
      <c r="C26" s="4" t="s">
        <v>2</v>
      </c>
      <c r="D26" s="3" t="s">
        <v>3</v>
      </c>
      <c r="E26" s="4" t="s">
        <v>4</v>
      </c>
      <c r="F26" s="4" t="s">
        <v>4</v>
      </c>
      <c r="G26" s="6" t="s">
        <v>8</v>
      </c>
      <c r="H26"/>
      <c r="I26" s="2" t="s">
        <v>9</v>
      </c>
    </row>
    <row r="27" spans="1:26" ht="19" thickBot="1" x14ac:dyDescent="0.3">
      <c r="A27" s="7" t="s">
        <v>10</v>
      </c>
      <c r="B27" s="7"/>
      <c r="C27" s="17">
        <v>13</v>
      </c>
      <c r="D27" s="17">
        <v>0</v>
      </c>
      <c r="E27" s="34">
        <v>40.319999999999993</v>
      </c>
      <c r="F27" s="37"/>
      <c r="G27" s="8">
        <f>$C$27+$D$27/60</f>
        <v>13</v>
      </c>
      <c r="H27"/>
      <c r="I27" s="2" t="s">
        <v>11</v>
      </c>
    </row>
    <row r="28" spans="1:26" ht="19" thickBot="1" x14ac:dyDescent="0.3">
      <c r="A28" s="5" t="s">
        <v>12</v>
      </c>
      <c r="B28" s="5"/>
      <c r="C28" s="17">
        <v>17</v>
      </c>
      <c r="D28" s="17">
        <v>37</v>
      </c>
      <c r="E28" s="35">
        <f xml:space="preserve"> INT((E27+E29)/2+((E27-E29)/2) *COS(3.14159*(G28 -G27)/(G29-G27))+0.5)</f>
        <v>157</v>
      </c>
      <c r="F28" s="36">
        <f>E28-E11</f>
        <v>46</v>
      </c>
      <c r="G28" s="9">
        <f>$C$28+$D$28/60</f>
        <v>17.616666666666667</v>
      </c>
      <c r="H28"/>
      <c r="I28" s="5" t="s">
        <v>13</v>
      </c>
    </row>
    <row r="29" spans="1:26" ht="19" thickBot="1" x14ac:dyDescent="0.3">
      <c r="A29" s="7" t="s">
        <v>14</v>
      </c>
      <c r="B29" s="7"/>
      <c r="C29" s="17">
        <v>19</v>
      </c>
      <c r="D29" s="17">
        <v>0</v>
      </c>
      <c r="E29" s="64">
        <v>174.24</v>
      </c>
      <c r="F29" s="37"/>
      <c r="G29" s="10">
        <f>$C$29+$D$29/60</f>
        <v>19</v>
      </c>
      <c r="H29"/>
      <c r="I29" s="2" t="s">
        <v>15</v>
      </c>
    </row>
    <row r="30" spans="1:26" ht="19" thickBot="1" x14ac:dyDescent="0.3">
      <c r="A30"/>
      <c r="B30"/>
      <c r="C30"/>
      <c r="D30"/>
      <c r="E30"/>
      <c r="F30"/>
      <c r="G30"/>
      <c r="H30"/>
      <c r="I30"/>
      <c r="J30"/>
      <c r="K30"/>
      <c r="L30"/>
      <c r="M30"/>
    </row>
    <row r="31" spans="1:26" x14ac:dyDescent="0.25">
      <c r="A31" s="11" t="s">
        <v>58</v>
      </c>
      <c r="B31" s="11"/>
      <c r="C31" s="12">
        <f>$G$27</f>
        <v>13</v>
      </c>
      <c r="D31" s="13">
        <f>$C$31+($G$29-$G$27)/10*1</f>
        <v>13.6</v>
      </c>
      <c r="E31" s="13">
        <f>$C$31+($G$29-$G$27)/10*2</f>
        <v>14.2</v>
      </c>
      <c r="F31" s="13">
        <f>$C$31+($G$29-$G$27)/10*3</f>
        <v>14.8</v>
      </c>
      <c r="G31" s="13">
        <f>$C$31+($G$29-$G$27)/10*4</f>
        <v>15.4</v>
      </c>
      <c r="H31" s="13">
        <f>$C$31+($G$29-$G$27)/10*5</f>
        <v>16</v>
      </c>
      <c r="I31" s="13">
        <f>$C$31+($G$29-$G$27)/10*6</f>
        <v>16.600000000000001</v>
      </c>
      <c r="J31" s="13">
        <f>$C$31+($G$29-$G$27)/10*7</f>
        <v>17.2</v>
      </c>
      <c r="K31" s="13">
        <f>$C$31+($G$29-$G$27)/10*8</f>
        <v>17.8</v>
      </c>
      <c r="L31" s="13">
        <f>$C$31+($G$29-$G$27)/10*9</f>
        <v>18.399999999999999</v>
      </c>
      <c r="M31" s="14">
        <f>$G$29</f>
        <v>19</v>
      </c>
    </row>
    <row r="32" spans="1:26" ht="19" thickBot="1" x14ac:dyDescent="0.3">
      <c r="A32" s="63" t="s">
        <v>16</v>
      </c>
      <c r="B32" s="4"/>
      <c r="C32" s="15">
        <f>E27</f>
        <v>40.319999999999993</v>
      </c>
      <c r="D32" s="16">
        <f t="shared" ref="D32:M32" si="3" xml:space="preserve"> INT(($E$27+$E$29)/2+(($E$27-$E$29)/2) *COS(3.14159*(D31 -$G$27)/($G$29-$G$27))+0.5)</f>
        <v>44</v>
      </c>
      <c r="E32" s="16">
        <f t="shared" si="3"/>
        <v>53</v>
      </c>
      <c r="F32" s="16">
        <f t="shared" si="3"/>
        <v>68</v>
      </c>
      <c r="G32" s="16">
        <f t="shared" si="3"/>
        <v>87</v>
      </c>
      <c r="H32" s="16">
        <f t="shared" si="3"/>
        <v>107</v>
      </c>
      <c r="I32" s="16">
        <f t="shared" si="3"/>
        <v>128</v>
      </c>
      <c r="J32" s="16">
        <f t="shared" si="3"/>
        <v>147</v>
      </c>
      <c r="K32" s="16">
        <f t="shared" si="3"/>
        <v>161</v>
      </c>
      <c r="L32" s="16">
        <f t="shared" si="3"/>
        <v>171</v>
      </c>
      <c r="M32" s="16">
        <f t="shared" si="3"/>
        <v>174</v>
      </c>
    </row>
    <row r="33" spans="1:2" ht="18" x14ac:dyDescent="0.25">
      <c r="A33"/>
      <c r="B33"/>
    </row>
  </sheetData>
  <mergeCells count="2">
    <mergeCell ref="K3:M3"/>
    <mergeCell ref="N3:P3"/>
  </mergeCells>
  <phoneticPr fontId="2"/>
  <printOptions gridLinesSet="0"/>
  <pageMargins left="0.78740157480314998" right="0.78740157480314998" top="0.98425196850393704" bottom="0.98425196850393704" header="0.51200000000000001" footer="0.51200000000000001"/>
  <pageSetup paperSize="9" scale="49" orientation="landscape" horizontalDpi="4294967292" verticalDpi="4294967292"/>
  <headerFooter>
    <oddHeader>&amp;C&amp;A</oddHeader>
    <oddFooter>&amp;C- &amp;P -&amp;R&amp;D</oddFooter>
  </headerFooter>
  <rowBreaks count="1" manualBreakCount="1">
    <brk id="33" max="16383" man="1"/>
  </rowBreaks>
  <colBreaks count="1" manualBreakCount="1">
    <brk id="25" max="33" man="1"/>
  </colBreaks>
  <drawing r:id="rId1"/>
  <legacyDrawing r:id="rId2"/>
  <mc:AlternateContent xmlns:mc="http://schemas.openxmlformats.org/markup-compatibility/2006">
    <mc:Choice Requires="x14">
      <controls>
        <mc:AlternateContent xmlns:mc="http://schemas.openxmlformats.org/markup-compatibility/2006">
          <mc:Choice Requires="x14">
            <control shapeId="27649" r:id="rId3" name="Button 1">
              <controlPr defaultSize="0" print="0" autoFill="0" autoLine="0" autoPict="0" macro="[0]!ValueClear">
                <anchor moveWithCells="1" sizeWithCells="1">
                  <from>
                    <xdr:col>0</xdr:col>
                    <xdr:colOff>0</xdr:colOff>
                    <xdr:row>24</xdr:row>
                    <xdr:rowOff>0</xdr:rowOff>
                  </from>
                  <to>
                    <xdr:col>0</xdr:col>
                    <xdr:colOff>0</xdr:colOff>
                    <xdr:row>24</xdr:row>
                    <xdr:rowOff>0</xdr:rowOff>
                  </to>
                </anchor>
              </controlPr>
            </control>
          </mc:Choice>
          <mc:Fallback/>
        </mc:AlternateContent>
        <mc:AlternateContent xmlns:mc="http://schemas.openxmlformats.org/markup-compatibility/2006">
          <mc:Choice Requires="x14">
            <control shapeId="27650" r:id="rId4" name="Button 2">
              <controlPr defaultSize="0" print="0" autoFill="0" autoLine="0" autoPict="0" macro="[0]!SortTime">
                <anchor moveWithCells="1" sizeWithCells="1">
                  <from>
                    <xdr:col>0</xdr:col>
                    <xdr:colOff>0</xdr:colOff>
                    <xdr:row>24</xdr:row>
                    <xdr:rowOff>0</xdr:rowOff>
                  </from>
                  <to>
                    <xdr:col>0</xdr:col>
                    <xdr:colOff>0</xdr:colOff>
                    <xdr:row>24</xdr:row>
                    <xdr:rowOff>0</xdr:rowOff>
                  </to>
                </anchor>
              </controlPr>
            </control>
          </mc:Choice>
          <mc:Fallback/>
        </mc:AlternateContent>
      </controls>
    </mc:Choice>
    <mc:Fallback/>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5"/>
  <sheetViews>
    <sheetView zoomScale="75" zoomScaleNormal="113" zoomScalePageLayoutView="113" workbookViewId="0">
      <selection activeCell="N81" sqref="N81"/>
    </sheetView>
  </sheetViews>
  <sheetFormatPr baseColWidth="12" defaultRowHeight="18" x14ac:dyDescent="0.25"/>
  <sheetData>
    <row r="1" spans="1:50" x14ac:dyDescent="0.25">
      <c r="A1" t="s">
        <v>87</v>
      </c>
    </row>
    <row r="4" spans="1:50" x14ac:dyDescent="0.25">
      <c r="A4" t="s">
        <v>89</v>
      </c>
    </row>
    <row r="5" spans="1:50" x14ac:dyDescent="0.25">
      <c r="A5" t="s">
        <v>91</v>
      </c>
    </row>
    <row r="6" spans="1:50" x14ac:dyDescent="0.25">
      <c r="A6" t="s">
        <v>47</v>
      </c>
      <c r="C6">
        <v>-0.33333333333333331</v>
      </c>
      <c r="D6">
        <v>0.66666666666666674</v>
      </c>
      <c r="E6">
        <v>1.6666666666666667</v>
      </c>
      <c r="F6">
        <v>2.6666666666666665</v>
      </c>
      <c r="G6">
        <v>3.6666666666666665</v>
      </c>
      <c r="H6">
        <v>4.666666666666667</v>
      </c>
      <c r="I6">
        <v>5.666666666666667</v>
      </c>
      <c r="J6">
        <v>6.666666666666667</v>
      </c>
      <c r="K6">
        <v>7.666666666666667</v>
      </c>
      <c r="L6">
        <v>8.6666666666666661</v>
      </c>
      <c r="M6">
        <v>9.6666666666666661</v>
      </c>
      <c r="N6">
        <v>10.666666666666666</v>
      </c>
      <c r="O6">
        <v>11.666666666666666</v>
      </c>
      <c r="P6">
        <v>12.666666666666666</v>
      </c>
      <c r="Q6">
        <v>13.666666666666666</v>
      </c>
      <c r="R6">
        <v>14.666666666666666</v>
      </c>
      <c r="S6">
        <v>15.666666666666666</v>
      </c>
      <c r="T6">
        <v>16.666666666666668</v>
      </c>
      <c r="U6">
        <v>17.666666666666668</v>
      </c>
      <c r="V6">
        <v>18.666666666666668</v>
      </c>
      <c r="W6">
        <v>19.666666666666668</v>
      </c>
      <c r="X6">
        <v>20.666666666666668</v>
      </c>
      <c r="Y6">
        <v>21.666666666666668</v>
      </c>
      <c r="Z6">
        <v>22.666666666666668</v>
      </c>
    </row>
    <row r="7" spans="1:50" x14ac:dyDescent="0.25">
      <c r="A7" t="s">
        <v>48</v>
      </c>
      <c r="C7">
        <v>19.86</v>
      </c>
      <c r="D7">
        <v>7.769999999999996</v>
      </c>
      <c r="E7">
        <v>13.349999999999994</v>
      </c>
      <c r="F7">
        <v>37.53</v>
      </c>
      <c r="G7">
        <v>74.72999999999999</v>
      </c>
      <c r="H7">
        <v>115.65</v>
      </c>
      <c r="I7">
        <v>149.13</v>
      </c>
      <c r="J7">
        <v>168.66</v>
      </c>
      <c r="K7">
        <v>168.66</v>
      </c>
      <c r="L7">
        <v>150.99</v>
      </c>
      <c r="M7">
        <v>120.3</v>
      </c>
      <c r="N7">
        <v>85.89</v>
      </c>
      <c r="O7">
        <v>57.059999999999995</v>
      </c>
      <c r="P7">
        <v>42.179999999999993</v>
      </c>
      <c r="Q7">
        <v>43.11</v>
      </c>
      <c r="R7">
        <v>61.71</v>
      </c>
      <c r="S7">
        <v>92.4</v>
      </c>
      <c r="T7">
        <v>127.74000000000001</v>
      </c>
      <c r="U7">
        <v>157.5</v>
      </c>
      <c r="V7">
        <v>173.31</v>
      </c>
      <c r="W7">
        <v>169.59</v>
      </c>
      <c r="X7">
        <v>147.27000000000001</v>
      </c>
      <c r="Y7">
        <v>111.93</v>
      </c>
      <c r="Z7">
        <v>71.009999999999991</v>
      </c>
    </row>
    <row r="9" spans="1:50" x14ac:dyDescent="0.25">
      <c r="A9" t="s">
        <v>88</v>
      </c>
    </row>
    <row r="10" spans="1:50" x14ac:dyDescent="0.25">
      <c r="A10" t="s">
        <v>47</v>
      </c>
      <c r="C10">
        <v>0</v>
      </c>
      <c r="D10">
        <v>1</v>
      </c>
      <c r="E10">
        <v>2</v>
      </c>
      <c r="F10">
        <v>3</v>
      </c>
      <c r="G10">
        <v>4</v>
      </c>
      <c r="H10">
        <v>5</v>
      </c>
      <c r="I10">
        <v>6</v>
      </c>
      <c r="J10">
        <v>7</v>
      </c>
      <c r="K10">
        <v>8</v>
      </c>
      <c r="L10">
        <v>9</v>
      </c>
      <c r="M10">
        <v>10</v>
      </c>
      <c r="N10">
        <v>11</v>
      </c>
      <c r="O10">
        <v>12</v>
      </c>
      <c r="P10">
        <v>13</v>
      </c>
      <c r="Q10">
        <v>14</v>
      </c>
      <c r="R10">
        <v>15</v>
      </c>
      <c r="S10">
        <v>16</v>
      </c>
      <c r="T10">
        <v>17</v>
      </c>
      <c r="U10">
        <v>18</v>
      </c>
      <c r="V10">
        <v>19</v>
      </c>
      <c r="W10">
        <v>20</v>
      </c>
      <c r="X10">
        <v>21</v>
      </c>
      <c r="Y10">
        <v>22</v>
      </c>
      <c r="Z10">
        <v>23</v>
      </c>
    </row>
    <row r="11" spans="1:50" x14ac:dyDescent="0.25">
      <c r="A11" t="s">
        <v>48</v>
      </c>
      <c r="C11">
        <v>5</v>
      </c>
      <c r="D11">
        <v>3</v>
      </c>
      <c r="E11">
        <v>21</v>
      </c>
      <c r="F11">
        <v>53</v>
      </c>
      <c r="G11">
        <v>93</v>
      </c>
      <c r="H11">
        <v>131</v>
      </c>
      <c r="I11">
        <v>158</v>
      </c>
      <c r="J11">
        <v>167</v>
      </c>
      <c r="K11">
        <v>158</v>
      </c>
      <c r="L11">
        <v>133</v>
      </c>
      <c r="M11">
        <v>100</v>
      </c>
      <c r="N11">
        <v>69</v>
      </c>
      <c r="O11">
        <v>47</v>
      </c>
      <c r="P11">
        <v>41</v>
      </c>
      <c r="Q11">
        <v>53</v>
      </c>
      <c r="R11">
        <v>80</v>
      </c>
      <c r="S11">
        <v>115</v>
      </c>
      <c r="T11">
        <v>148</v>
      </c>
      <c r="U11">
        <v>170</v>
      </c>
      <c r="V11">
        <v>175</v>
      </c>
      <c r="W11">
        <v>160</v>
      </c>
      <c r="X11">
        <v>128</v>
      </c>
      <c r="Y11">
        <v>87</v>
      </c>
      <c r="Z11">
        <v>46</v>
      </c>
    </row>
    <row r="13" spans="1:50" x14ac:dyDescent="0.25">
      <c r="A13" t="s">
        <v>90</v>
      </c>
    </row>
    <row r="14" spans="1:50" x14ac:dyDescent="0.25">
      <c r="A14" t="s">
        <v>47</v>
      </c>
      <c r="C14">
        <v>-0.33333333333333331</v>
      </c>
      <c r="D14">
        <v>0</v>
      </c>
      <c r="E14">
        <v>0.66666666666666674</v>
      </c>
      <c r="F14">
        <v>1</v>
      </c>
      <c r="G14">
        <v>1.6666666666666667</v>
      </c>
      <c r="H14">
        <v>2</v>
      </c>
      <c r="I14">
        <v>2.6666666666666665</v>
      </c>
      <c r="J14">
        <v>3</v>
      </c>
      <c r="K14">
        <v>3.6666666666666665</v>
      </c>
      <c r="L14">
        <v>4</v>
      </c>
      <c r="M14">
        <v>4.666666666666667</v>
      </c>
      <c r="N14">
        <v>5</v>
      </c>
      <c r="O14">
        <v>5.666666666666667</v>
      </c>
      <c r="P14">
        <v>6</v>
      </c>
      <c r="Q14">
        <v>6.666666666666667</v>
      </c>
      <c r="R14">
        <v>7</v>
      </c>
      <c r="S14">
        <v>7.666666666666667</v>
      </c>
      <c r="T14">
        <v>8</v>
      </c>
      <c r="U14">
        <v>8.6666666666666661</v>
      </c>
      <c r="V14">
        <v>9</v>
      </c>
      <c r="W14">
        <v>9.6666666666666661</v>
      </c>
      <c r="X14">
        <v>10</v>
      </c>
      <c r="Y14">
        <v>10.666666666666666</v>
      </c>
      <c r="Z14">
        <v>11</v>
      </c>
      <c r="AA14">
        <v>11.666666666666666</v>
      </c>
      <c r="AB14">
        <v>12</v>
      </c>
      <c r="AC14">
        <v>12.666666666666666</v>
      </c>
      <c r="AD14">
        <v>13</v>
      </c>
      <c r="AE14">
        <v>13.666666666666666</v>
      </c>
      <c r="AF14">
        <v>14</v>
      </c>
      <c r="AG14">
        <v>14.666666666666666</v>
      </c>
      <c r="AH14">
        <v>15</v>
      </c>
      <c r="AI14">
        <v>15.666666666666666</v>
      </c>
      <c r="AJ14">
        <v>16</v>
      </c>
      <c r="AK14">
        <v>16.666666666666668</v>
      </c>
      <c r="AL14">
        <v>17</v>
      </c>
      <c r="AM14">
        <v>17.666666666666668</v>
      </c>
      <c r="AN14">
        <v>18</v>
      </c>
      <c r="AO14">
        <v>18.666666666666668</v>
      </c>
      <c r="AP14">
        <v>19</v>
      </c>
      <c r="AQ14">
        <v>19.666666666666668</v>
      </c>
      <c r="AR14">
        <v>20</v>
      </c>
      <c r="AS14">
        <v>20.666666666666668</v>
      </c>
      <c r="AT14">
        <v>21</v>
      </c>
      <c r="AU14">
        <v>21.666666666666668</v>
      </c>
      <c r="AV14">
        <v>22</v>
      </c>
      <c r="AW14">
        <v>22.666666666666668</v>
      </c>
      <c r="AX14">
        <v>23</v>
      </c>
    </row>
    <row r="15" spans="1:50" x14ac:dyDescent="0.25">
      <c r="A15" t="s">
        <v>48</v>
      </c>
      <c r="C15">
        <v>19.86</v>
      </c>
      <c r="D15">
        <v>5</v>
      </c>
      <c r="E15">
        <v>7.769999999999996</v>
      </c>
      <c r="F15">
        <v>3</v>
      </c>
      <c r="G15">
        <v>13.349999999999994</v>
      </c>
      <c r="H15">
        <v>21</v>
      </c>
      <c r="I15">
        <v>37.53</v>
      </c>
      <c r="J15">
        <v>53</v>
      </c>
      <c r="K15">
        <v>74.72999999999999</v>
      </c>
      <c r="L15">
        <v>93</v>
      </c>
      <c r="M15">
        <v>115.65</v>
      </c>
      <c r="N15">
        <v>131</v>
      </c>
      <c r="O15">
        <v>149.13</v>
      </c>
      <c r="P15">
        <v>158</v>
      </c>
      <c r="Q15">
        <v>168.66</v>
      </c>
      <c r="R15">
        <v>167</v>
      </c>
      <c r="S15">
        <v>168.66</v>
      </c>
      <c r="T15">
        <v>158</v>
      </c>
      <c r="U15">
        <v>150.99</v>
      </c>
      <c r="V15">
        <v>133</v>
      </c>
      <c r="W15">
        <v>120.3</v>
      </c>
      <c r="X15">
        <v>100</v>
      </c>
      <c r="Y15">
        <v>85.89</v>
      </c>
      <c r="Z15">
        <v>69</v>
      </c>
      <c r="AA15">
        <v>57.059999999999995</v>
      </c>
      <c r="AB15">
        <v>47</v>
      </c>
      <c r="AC15">
        <v>42.179999999999993</v>
      </c>
      <c r="AD15">
        <v>41</v>
      </c>
      <c r="AE15">
        <v>43.11</v>
      </c>
      <c r="AF15">
        <v>53</v>
      </c>
      <c r="AG15">
        <v>61.71</v>
      </c>
      <c r="AH15">
        <v>80</v>
      </c>
      <c r="AI15">
        <v>92.4</v>
      </c>
      <c r="AJ15">
        <v>115</v>
      </c>
      <c r="AK15">
        <v>127.74000000000001</v>
      </c>
      <c r="AL15">
        <v>148</v>
      </c>
      <c r="AM15">
        <v>157.5</v>
      </c>
      <c r="AN15">
        <v>170</v>
      </c>
      <c r="AO15">
        <v>173.31</v>
      </c>
      <c r="AP15">
        <v>175</v>
      </c>
      <c r="AQ15">
        <v>169.59</v>
      </c>
      <c r="AR15">
        <v>160</v>
      </c>
      <c r="AS15">
        <v>147.27000000000001</v>
      </c>
      <c r="AT15">
        <v>128</v>
      </c>
      <c r="AU15">
        <v>111.93</v>
      </c>
      <c r="AV15">
        <v>87</v>
      </c>
      <c r="AW15">
        <v>71.009999999999991</v>
      </c>
      <c r="AX15">
        <v>46</v>
      </c>
    </row>
  </sheetData>
  <phoneticPr fontId="2"/>
  <pageMargins left="0.7" right="0.7" top="0.75" bottom="0.75" header="0.3" footer="0.3"/>
  <pageSetup paperSize="9" scale="50" orientation="landscape" horizontalDpi="0" verticalDpi="0"/>
  <rowBreaks count="1" manualBreakCount="1">
    <brk id="53" max="16383" man="1"/>
  </rowBreaks>
  <colBreaks count="1" manualBreakCount="1">
    <brk id="12"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zoomScaleNormal="113" zoomScalePageLayoutView="113" workbookViewId="0">
      <selection activeCell="D4" sqref="D4"/>
    </sheetView>
  </sheetViews>
  <sheetFormatPr baseColWidth="12" defaultRowHeight="18" x14ac:dyDescent="0.25"/>
  <sheetData>
    <row r="1" spans="1:26" x14ac:dyDescent="0.25">
      <c r="A1" t="s">
        <v>92</v>
      </c>
      <c r="E1" s="21" t="s">
        <v>122</v>
      </c>
    </row>
    <row r="2" spans="1:26" x14ac:dyDescent="0.25">
      <c r="B2" t="s">
        <v>123</v>
      </c>
      <c r="C2" t="s">
        <v>124</v>
      </c>
      <c r="D2" t="s">
        <v>127</v>
      </c>
    </row>
    <row r="3" spans="1:26" x14ac:dyDescent="0.25">
      <c r="A3" s="89" t="s">
        <v>66</v>
      </c>
      <c r="B3" s="89">
        <v>17</v>
      </c>
      <c r="C3" s="89">
        <v>37</v>
      </c>
      <c r="D3">
        <f>B3+C3/60</f>
        <v>17.616666666666667</v>
      </c>
    </row>
    <row r="4" spans="1:26" x14ac:dyDescent="0.25">
      <c r="A4" t="s">
        <v>47</v>
      </c>
      <c r="C4">
        <v>0</v>
      </c>
      <c r="D4">
        <v>1</v>
      </c>
      <c r="E4">
        <v>2</v>
      </c>
      <c r="F4">
        <v>3</v>
      </c>
      <c r="G4">
        <v>4</v>
      </c>
      <c r="H4">
        <v>5</v>
      </c>
      <c r="I4">
        <v>6</v>
      </c>
      <c r="J4">
        <v>7</v>
      </c>
      <c r="K4">
        <v>8</v>
      </c>
      <c r="L4">
        <v>9</v>
      </c>
      <c r="M4">
        <v>10</v>
      </c>
      <c r="N4">
        <v>11</v>
      </c>
      <c r="O4">
        <v>12</v>
      </c>
      <c r="P4">
        <v>13</v>
      </c>
      <c r="Q4">
        <v>14</v>
      </c>
      <c r="R4">
        <v>15</v>
      </c>
      <c r="S4">
        <v>16</v>
      </c>
      <c r="T4">
        <v>17</v>
      </c>
      <c r="U4">
        <v>18</v>
      </c>
      <c r="V4">
        <v>19</v>
      </c>
      <c r="W4">
        <v>20</v>
      </c>
      <c r="X4">
        <v>21</v>
      </c>
      <c r="Y4">
        <v>22</v>
      </c>
      <c r="Z4">
        <v>23</v>
      </c>
    </row>
    <row r="5" spans="1:26" x14ac:dyDescent="0.25">
      <c r="A5" t="s">
        <v>48</v>
      </c>
      <c r="C5" s="89">
        <v>5</v>
      </c>
      <c r="D5" s="89">
        <v>3</v>
      </c>
      <c r="E5" s="89">
        <v>21</v>
      </c>
      <c r="F5" s="89">
        <v>53</v>
      </c>
      <c r="G5" s="89">
        <v>93</v>
      </c>
      <c r="H5" s="89">
        <v>131</v>
      </c>
      <c r="I5" s="89">
        <v>158</v>
      </c>
      <c r="J5" s="89">
        <v>167</v>
      </c>
      <c r="K5" s="89">
        <v>158</v>
      </c>
      <c r="L5" s="89">
        <v>133</v>
      </c>
      <c r="M5" s="89">
        <v>100</v>
      </c>
      <c r="N5" s="89">
        <v>69</v>
      </c>
      <c r="O5" s="89">
        <v>47</v>
      </c>
      <c r="P5" s="89">
        <v>41</v>
      </c>
      <c r="Q5" s="89">
        <v>53</v>
      </c>
      <c r="R5" s="89">
        <v>80</v>
      </c>
      <c r="S5" s="89">
        <v>115</v>
      </c>
      <c r="T5" s="89">
        <v>148</v>
      </c>
      <c r="U5" s="89">
        <v>170</v>
      </c>
      <c r="V5" s="89">
        <v>175</v>
      </c>
      <c r="W5" s="89">
        <v>160</v>
      </c>
      <c r="X5" s="89">
        <v>128</v>
      </c>
      <c r="Y5" s="89">
        <v>87</v>
      </c>
      <c r="Z5" s="89">
        <v>46</v>
      </c>
    </row>
    <row r="8" spans="1:26" ht="21" x14ac:dyDescent="0.3">
      <c r="V8" s="87" t="s">
        <v>95</v>
      </c>
    </row>
    <row r="9" spans="1:26" ht="21" x14ac:dyDescent="0.3">
      <c r="V9" s="87"/>
    </row>
    <row r="10" spans="1:26" x14ac:dyDescent="0.25">
      <c r="V10" t="s">
        <v>113</v>
      </c>
      <c r="W10" s="89">
        <v>111</v>
      </c>
    </row>
    <row r="11" spans="1:26" x14ac:dyDescent="0.25">
      <c r="V11" t="s">
        <v>114</v>
      </c>
      <c r="W11" s="89">
        <v>17</v>
      </c>
      <c r="X11" t="s">
        <v>109</v>
      </c>
    </row>
    <row r="12" spans="1:26" x14ac:dyDescent="0.25">
      <c r="V12" t="s">
        <v>115</v>
      </c>
      <c r="W12" s="89">
        <v>18</v>
      </c>
      <c r="X12" t="s">
        <v>108</v>
      </c>
    </row>
    <row r="13" spans="1:26" x14ac:dyDescent="0.25">
      <c r="V13" t="s">
        <v>116</v>
      </c>
      <c r="W13" s="89">
        <f>17+37/60</f>
        <v>17.616666666666667</v>
      </c>
      <c r="X13" t="s">
        <v>110</v>
      </c>
    </row>
    <row r="14" spans="1:26" x14ac:dyDescent="0.25">
      <c r="V14" t="s">
        <v>117</v>
      </c>
      <c r="W14" s="89">
        <v>148</v>
      </c>
      <c r="X14" t="s">
        <v>111</v>
      </c>
    </row>
    <row r="15" spans="1:26" x14ac:dyDescent="0.25">
      <c r="V15" t="s">
        <v>118</v>
      </c>
      <c r="W15" s="89">
        <v>170</v>
      </c>
      <c r="X15" t="s">
        <v>112</v>
      </c>
    </row>
    <row r="17" spans="22:24" x14ac:dyDescent="0.25">
      <c r="V17" t="s">
        <v>97</v>
      </c>
      <c r="W17" s="88">
        <v>245.2</v>
      </c>
      <c r="X17" t="s">
        <v>119</v>
      </c>
    </row>
    <row r="18" spans="22:24" x14ac:dyDescent="0.25">
      <c r="V18" t="s">
        <v>98</v>
      </c>
      <c r="W18" s="88">
        <v>37.9</v>
      </c>
      <c r="X18" t="s">
        <v>119</v>
      </c>
    </row>
    <row r="19" spans="22:24" x14ac:dyDescent="0.25">
      <c r="V19" t="s">
        <v>99</v>
      </c>
      <c r="W19" s="88">
        <v>258.8</v>
      </c>
      <c r="X19" t="s">
        <v>120</v>
      </c>
    </row>
    <row r="20" spans="22:24" x14ac:dyDescent="0.25">
      <c r="V20" t="s">
        <v>100</v>
      </c>
      <c r="W20" s="88">
        <v>26.9</v>
      </c>
      <c r="X20" t="s">
        <v>120</v>
      </c>
    </row>
    <row r="22" spans="22:24" x14ac:dyDescent="0.25">
      <c r="V22" t="s">
        <v>96</v>
      </c>
    </row>
    <row r="23" spans="22:24" x14ac:dyDescent="0.25">
      <c r="V23" t="s">
        <v>102</v>
      </c>
      <c r="W23">
        <f>W17+(W13-W11)/(W12-W11)*(W19-W17)</f>
        <v>253.58666666666667</v>
      </c>
    </row>
    <row r="24" spans="22:24" x14ac:dyDescent="0.25">
      <c r="V24" t="s">
        <v>101</v>
      </c>
      <c r="W24" s="88">
        <v>30.2</v>
      </c>
      <c r="X24" t="s">
        <v>121</v>
      </c>
    </row>
    <row r="26" spans="22:24" x14ac:dyDescent="0.25">
      <c r="V26" t="s">
        <v>103</v>
      </c>
    </row>
    <row r="27" spans="22:24" x14ac:dyDescent="0.25">
      <c r="V27" t="s">
        <v>104</v>
      </c>
      <c r="W27">
        <f>W14+(W15-W14)*(W24-W18)/(W20-W18)</f>
        <v>163.4</v>
      </c>
      <c r="X27" t="s">
        <v>105</v>
      </c>
    </row>
    <row r="28" spans="22:24" x14ac:dyDescent="0.25">
      <c r="V28" t="s">
        <v>106</v>
      </c>
      <c r="W28">
        <f>W27-W10</f>
        <v>52.400000000000006</v>
      </c>
      <c r="X28" t="s">
        <v>107</v>
      </c>
    </row>
  </sheetData>
  <phoneticPr fontId="2"/>
  <pageMargins left="0.7" right="0.7" top="0.75" bottom="0.75" header="0.3" footer="0.3"/>
  <pageSetup paperSize="9" scale="50" orientation="landscape" horizontalDpi="0" verticalDpi="0"/>
  <rowBreaks count="1" manualBreakCount="1">
    <brk id="43" max="16383" man="1"/>
  </rowBreaks>
  <colBreaks count="1" manualBreakCount="1">
    <brk id="12" max="1048575" man="1"/>
  </colBreak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G4" zoomScale="88" zoomScaleNormal="113" zoomScalePageLayoutView="113" workbookViewId="0">
      <selection activeCell="W25" sqref="W25"/>
    </sheetView>
  </sheetViews>
  <sheetFormatPr baseColWidth="12" defaultRowHeight="18" x14ac:dyDescent="0.25"/>
  <sheetData>
    <row r="1" spans="1:26" x14ac:dyDescent="0.25">
      <c r="A1" t="s">
        <v>92</v>
      </c>
      <c r="E1" s="21" t="s">
        <v>125</v>
      </c>
    </row>
    <row r="2" spans="1:26" x14ac:dyDescent="0.25">
      <c r="B2" t="s">
        <v>123</v>
      </c>
      <c r="C2" t="s">
        <v>124</v>
      </c>
      <c r="D2" t="s">
        <v>126</v>
      </c>
    </row>
    <row r="3" spans="1:26" x14ac:dyDescent="0.25">
      <c r="A3" s="89" t="s">
        <v>75</v>
      </c>
      <c r="B3" s="89">
        <v>13</v>
      </c>
      <c r="C3" s="89">
        <v>38</v>
      </c>
      <c r="D3">
        <f>B3+C3/60</f>
        <v>13.633333333333333</v>
      </c>
    </row>
    <row r="4" spans="1:26" x14ac:dyDescent="0.25">
      <c r="A4" t="s">
        <v>47</v>
      </c>
      <c r="C4">
        <v>0</v>
      </c>
      <c r="D4">
        <v>1</v>
      </c>
      <c r="E4">
        <v>2</v>
      </c>
      <c r="F4">
        <v>3</v>
      </c>
      <c r="G4">
        <v>4</v>
      </c>
      <c r="H4">
        <v>5</v>
      </c>
      <c r="I4">
        <v>6</v>
      </c>
      <c r="J4">
        <v>7</v>
      </c>
      <c r="K4">
        <v>8</v>
      </c>
      <c r="L4">
        <v>9</v>
      </c>
      <c r="M4">
        <v>10</v>
      </c>
      <c r="N4">
        <v>11</v>
      </c>
      <c r="O4">
        <v>12</v>
      </c>
      <c r="P4">
        <v>13</v>
      </c>
      <c r="Q4">
        <v>14</v>
      </c>
      <c r="R4">
        <v>15</v>
      </c>
      <c r="S4">
        <v>16</v>
      </c>
      <c r="T4">
        <v>17</v>
      </c>
      <c r="U4">
        <v>18</v>
      </c>
      <c r="V4">
        <v>19</v>
      </c>
      <c r="W4">
        <v>20</v>
      </c>
      <c r="X4">
        <v>21</v>
      </c>
      <c r="Y4">
        <v>22</v>
      </c>
      <c r="Z4">
        <v>23</v>
      </c>
    </row>
    <row r="5" spans="1:26" x14ac:dyDescent="0.25">
      <c r="A5" t="s">
        <v>48</v>
      </c>
      <c r="C5" s="89">
        <v>15</v>
      </c>
      <c r="D5" s="89">
        <v>2</v>
      </c>
      <c r="E5" s="89">
        <v>9</v>
      </c>
      <c r="F5" s="89">
        <v>36</v>
      </c>
      <c r="G5" s="89">
        <v>75</v>
      </c>
      <c r="H5" s="89">
        <v>117</v>
      </c>
      <c r="I5" s="89">
        <v>151</v>
      </c>
      <c r="J5" s="89">
        <v>170</v>
      </c>
      <c r="K5" s="89">
        <v>168</v>
      </c>
      <c r="L5" s="89">
        <v>148</v>
      </c>
      <c r="M5" s="89">
        <v>115</v>
      </c>
      <c r="N5" s="89">
        <v>78</v>
      </c>
      <c r="O5" s="89">
        <v>47</v>
      </c>
      <c r="P5" s="89">
        <v>31</v>
      </c>
      <c r="Q5" s="89">
        <v>34</v>
      </c>
      <c r="R5" s="89">
        <v>55</v>
      </c>
      <c r="S5" s="89">
        <v>90</v>
      </c>
      <c r="T5" s="89">
        <v>128</v>
      </c>
      <c r="U5" s="89">
        <v>161</v>
      </c>
      <c r="V5" s="89">
        <v>178</v>
      </c>
      <c r="W5" s="89">
        <v>175</v>
      </c>
      <c r="X5" s="89">
        <v>152</v>
      </c>
      <c r="Y5" s="89">
        <v>115</v>
      </c>
      <c r="Z5" s="89">
        <v>72</v>
      </c>
    </row>
    <row r="8" spans="1:26" ht="21" x14ac:dyDescent="0.3">
      <c r="V8" s="87" t="s">
        <v>95</v>
      </c>
    </row>
    <row r="9" spans="1:26" ht="21" x14ac:dyDescent="0.3">
      <c r="V9" s="87"/>
    </row>
    <row r="10" spans="1:26" x14ac:dyDescent="0.25">
      <c r="V10" t="s">
        <v>113</v>
      </c>
      <c r="W10" s="89">
        <v>111</v>
      </c>
    </row>
    <row r="11" spans="1:26" x14ac:dyDescent="0.25">
      <c r="V11" t="s">
        <v>114</v>
      </c>
      <c r="W11" s="89">
        <v>13</v>
      </c>
      <c r="X11" t="s">
        <v>109</v>
      </c>
    </row>
    <row r="12" spans="1:26" x14ac:dyDescent="0.25">
      <c r="V12" t="s">
        <v>115</v>
      </c>
      <c r="W12" s="89">
        <v>14</v>
      </c>
      <c r="X12" t="s">
        <v>108</v>
      </c>
    </row>
    <row r="13" spans="1:26" x14ac:dyDescent="0.25">
      <c r="V13" t="s">
        <v>116</v>
      </c>
      <c r="W13" s="89">
        <v>13.633333333333333</v>
      </c>
      <c r="X13" t="s">
        <v>110</v>
      </c>
    </row>
    <row r="14" spans="1:26" x14ac:dyDescent="0.25">
      <c r="V14" t="s">
        <v>117</v>
      </c>
      <c r="W14" s="89">
        <v>31</v>
      </c>
      <c r="X14" t="s">
        <v>111</v>
      </c>
    </row>
    <row r="15" spans="1:26" x14ac:dyDescent="0.25">
      <c r="V15" t="s">
        <v>118</v>
      </c>
      <c r="W15" s="89">
        <v>34</v>
      </c>
      <c r="X15" t="s">
        <v>112</v>
      </c>
    </row>
    <row r="17" spans="22:24" x14ac:dyDescent="0.25">
      <c r="V17" t="s">
        <v>97</v>
      </c>
      <c r="W17" s="88">
        <v>206.7</v>
      </c>
      <c r="X17" t="s">
        <v>119</v>
      </c>
    </row>
    <row r="18" spans="22:24" x14ac:dyDescent="0.25">
      <c r="V18" t="s">
        <v>98</v>
      </c>
      <c r="W18" s="88">
        <v>178.4</v>
      </c>
      <c r="X18" t="s">
        <v>119</v>
      </c>
    </row>
    <row r="19" spans="22:24" x14ac:dyDescent="0.25">
      <c r="V19" t="s">
        <v>99</v>
      </c>
      <c r="W19" s="88">
        <v>221.4</v>
      </c>
      <c r="X19" t="s">
        <v>120</v>
      </c>
    </row>
    <row r="20" spans="22:24" x14ac:dyDescent="0.25">
      <c r="V20" t="s">
        <v>100</v>
      </c>
      <c r="W20" s="88">
        <v>175.6</v>
      </c>
      <c r="X20" t="s">
        <v>120</v>
      </c>
    </row>
    <row r="22" spans="22:24" x14ac:dyDescent="0.25">
      <c r="V22" t="s">
        <v>96</v>
      </c>
    </row>
    <row r="23" spans="22:24" x14ac:dyDescent="0.25">
      <c r="V23" t="s">
        <v>102</v>
      </c>
      <c r="W23">
        <f>W17+(W13-W11)/(W12-W11)*(W19-W17)</f>
        <v>216.01</v>
      </c>
    </row>
    <row r="24" spans="22:24" x14ac:dyDescent="0.25">
      <c r="V24" t="s">
        <v>101</v>
      </c>
      <c r="W24" s="88">
        <v>178.7</v>
      </c>
      <c r="X24" t="s">
        <v>121</v>
      </c>
    </row>
    <row r="26" spans="22:24" x14ac:dyDescent="0.25">
      <c r="V26" t="s">
        <v>103</v>
      </c>
    </row>
    <row r="27" spans="22:24" x14ac:dyDescent="0.25">
      <c r="V27" t="s">
        <v>104</v>
      </c>
      <c r="W27">
        <f>W14+(W15-W14)*(W24-W18)/(W20-W18)</f>
        <v>30.678571428571448</v>
      </c>
      <c r="X27" t="s">
        <v>105</v>
      </c>
    </row>
    <row r="28" spans="22:24" x14ac:dyDescent="0.25">
      <c r="V28" t="s">
        <v>106</v>
      </c>
      <c r="W28">
        <f>W27-W10</f>
        <v>-80.321428571428555</v>
      </c>
      <c r="X28" t="s">
        <v>107</v>
      </c>
    </row>
  </sheetData>
  <phoneticPr fontId="2"/>
  <pageMargins left="0.7" right="0.7" top="0.75" bottom="0.75" header="0.3" footer="0.3"/>
  <pageSetup paperSize="9" scale="50" orientation="landscape" horizontalDpi="0" verticalDpi="0"/>
  <rowBreaks count="1" manualBreakCount="1">
    <brk id="43" max="16383" man="1"/>
  </rowBreaks>
  <colBreaks count="1" manualBreakCount="1">
    <brk id="12" max="1048575" man="1"/>
  </colBreak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topLeftCell="H2" zoomScale="88" zoomScaleNormal="113" zoomScalePageLayoutView="113" workbookViewId="0">
      <selection activeCell="W25" sqref="W25"/>
    </sheetView>
  </sheetViews>
  <sheetFormatPr baseColWidth="12" defaultRowHeight="18" x14ac:dyDescent="0.25"/>
  <sheetData>
    <row r="1" spans="1:26" x14ac:dyDescent="0.25">
      <c r="A1" t="s">
        <v>92</v>
      </c>
      <c r="E1" s="21" t="s">
        <v>125</v>
      </c>
    </row>
    <row r="2" spans="1:26" x14ac:dyDescent="0.25">
      <c r="B2" t="s">
        <v>123</v>
      </c>
      <c r="C2" t="s">
        <v>124</v>
      </c>
      <c r="D2" t="s">
        <v>126</v>
      </c>
    </row>
    <row r="3" spans="1:26" x14ac:dyDescent="0.25">
      <c r="A3" t="s">
        <v>76</v>
      </c>
      <c r="B3">
        <v>15</v>
      </c>
      <c r="C3">
        <v>33</v>
      </c>
      <c r="D3">
        <f>B3+C3/60</f>
        <v>15.55</v>
      </c>
    </row>
    <row r="4" spans="1:26" x14ac:dyDescent="0.25">
      <c r="A4" t="s">
        <v>47</v>
      </c>
      <c r="C4">
        <v>0</v>
      </c>
      <c r="D4">
        <v>1</v>
      </c>
      <c r="E4">
        <v>2</v>
      </c>
      <c r="F4">
        <v>3</v>
      </c>
      <c r="G4">
        <v>4</v>
      </c>
      <c r="H4">
        <v>5</v>
      </c>
      <c r="I4">
        <v>6</v>
      </c>
      <c r="J4">
        <v>7</v>
      </c>
      <c r="K4">
        <v>8</v>
      </c>
      <c r="L4">
        <v>9</v>
      </c>
      <c r="M4">
        <v>10</v>
      </c>
      <c r="N4">
        <v>11</v>
      </c>
      <c r="O4">
        <v>12</v>
      </c>
      <c r="P4">
        <v>13</v>
      </c>
      <c r="Q4">
        <v>14</v>
      </c>
      <c r="R4">
        <v>15</v>
      </c>
      <c r="S4">
        <v>16</v>
      </c>
      <c r="T4">
        <v>17</v>
      </c>
      <c r="U4">
        <v>18</v>
      </c>
      <c r="V4">
        <v>19</v>
      </c>
      <c r="W4">
        <v>20</v>
      </c>
      <c r="X4">
        <v>21</v>
      </c>
      <c r="Y4">
        <v>22</v>
      </c>
      <c r="Z4">
        <v>23</v>
      </c>
    </row>
    <row r="5" spans="1:26" x14ac:dyDescent="0.25">
      <c r="A5" t="s">
        <v>48</v>
      </c>
      <c r="C5" s="89">
        <v>59</v>
      </c>
      <c r="D5" s="89">
        <v>28</v>
      </c>
      <c r="E5" s="89">
        <v>15</v>
      </c>
      <c r="F5" s="89">
        <v>22</v>
      </c>
      <c r="G5" s="89">
        <v>48</v>
      </c>
      <c r="H5" s="89">
        <v>86</v>
      </c>
      <c r="I5" s="89">
        <v>126</v>
      </c>
      <c r="J5" s="89">
        <v>158</v>
      </c>
      <c r="K5" s="89">
        <v>174</v>
      </c>
      <c r="L5" s="89">
        <v>169</v>
      </c>
      <c r="M5" s="89">
        <v>146</v>
      </c>
      <c r="N5" s="89">
        <v>109</v>
      </c>
      <c r="O5" s="89">
        <v>70</v>
      </c>
      <c r="P5" s="89">
        <v>36</v>
      </c>
      <c r="Q5" s="89">
        <v>18</v>
      </c>
      <c r="R5" s="89">
        <v>20</v>
      </c>
      <c r="S5" s="89">
        <v>40</v>
      </c>
      <c r="T5" s="89">
        <v>75</v>
      </c>
      <c r="U5" s="89">
        <v>114</v>
      </c>
      <c r="V5" s="89">
        <v>148</v>
      </c>
      <c r="W5" s="89">
        <v>169</v>
      </c>
      <c r="X5" s="89">
        <v>170</v>
      </c>
      <c r="Y5" s="89">
        <v>153</v>
      </c>
      <c r="Z5" s="89">
        <v>122</v>
      </c>
    </row>
    <row r="8" spans="1:26" ht="21" x14ac:dyDescent="0.3">
      <c r="V8" s="87" t="s">
        <v>95</v>
      </c>
    </row>
    <row r="9" spans="1:26" ht="21" x14ac:dyDescent="0.3">
      <c r="V9" s="87"/>
    </row>
    <row r="10" spans="1:26" x14ac:dyDescent="0.25">
      <c r="V10" t="s">
        <v>113</v>
      </c>
      <c r="W10" s="89">
        <v>111</v>
      </c>
    </row>
    <row r="11" spans="1:26" x14ac:dyDescent="0.25">
      <c r="V11" t="s">
        <v>114</v>
      </c>
      <c r="W11" s="89">
        <v>15</v>
      </c>
      <c r="X11" t="s">
        <v>109</v>
      </c>
    </row>
    <row r="12" spans="1:26" x14ac:dyDescent="0.25">
      <c r="V12" t="s">
        <v>115</v>
      </c>
      <c r="W12" s="89">
        <v>16</v>
      </c>
      <c r="X12" t="s">
        <v>108</v>
      </c>
    </row>
    <row r="13" spans="1:26" x14ac:dyDescent="0.25">
      <c r="V13" t="s">
        <v>116</v>
      </c>
      <c r="W13" s="89">
        <v>15.55</v>
      </c>
      <c r="X13" t="s">
        <v>110</v>
      </c>
    </row>
    <row r="14" spans="1:26" x14ac:dyDescent="0.25">
      <c r="V14" t="s">
        <v>117</v>
      </c>
      <c r="W14" s="89">
        <v>20</v>
      </c>
      <c r="X14" t="s">
        <v>111</v>
      </c>
    </row>
    <row r="15" spans="1:26" x14ac:dyDescent="0.25">
      <c r="V15" t="s">
        <v>118</v>
      </c>
      <c r="W15" s="89">
        <v>40</v>
      </c>
      <c r="X15" t="s">
        <v>112</v>
      </c>
    </row>
    <row r="17" spans="22:24" x14ac:dyDescent="0.25">
      <c r="V17" t="s">
        <v>97</v>
      </c>
      <c r="W17" s="88">
        <v>235.8</v>
      </c>
      <c r="X17" t="s">
        <v>119</v>
      </c>
    </row>
    <row r="18" spans="22:24" x14ac:dyDescent="0.25">
      <c r="V18" t="s">
        <v>98</v>
      </c>
      <c r="W18" s="88">
        <v>183.2</v>
      </c>
      <c r="X18" t="s">
        <v>119</v>
      </c>
    </row>
    <row r="19" spans="22:24" x14ac:dyDescent="0.25">
      <c r="V19" t="s">
        <v>99</v>
      </c>
      <c r="W19" s="88">
        <v>250.7</v>
      </c>
      <c r="X19" t="s">
        <v>120</v>
      </c>
    </row>
    <row r="20" spans="22:24" x14ac:dyDescent="0.25">
      <c r="V20" t="s">
        <v>100</v>
      </c>
      <c r="W20" s="88">
        <v>165.8</v>
      </c>
      <c r="X20" t="s">
        <v>120</v>
      </c>
    </row>
    <row r="22" spans="22:24" x14ac:dyDescent="0.25">
      <c r="V22" t="s">
        <v>96</v>
      </c>
    </row>
    <row r="23" spans="22:24" x14ac:dyDescent="0.25">
      <c r="V23" t="s">
        <v>102</v>
      </c>
      <c r="W23">
        <f>W17+(W13-W11)/(W12-W11)*(W19-W17)</f>
        <v>243.995</v>
      </c>
    </row>
    <row r="24" spans="22:24" x14ac:dyDescent="0.25">
      <c r="V24" t="s">
        <v>101</v>
      </c>
      <c r="W24" s="88">
        <v>175.4</v>
      </c>
      <c r="X24" t="s">
        <v>121</v>
      </c>
    </row>
    <row r="26" spans="22:24" x14ac:dyDescent="0.25">
      <c r="V26" t="s">
        <v>103</v>
      </c>
    </row>
    <row r="27" spans="22:24" x14ac:dyDescent="0.25">
      <c r="V27" t="s">
        <v>104</v>
      </c>
      <c r="W27">
        <f>W14+(W15-W14)*(W24-W18)/(W20-W18)</f>
        <v>28.965517241379303</v>
      </c>
      <c r="X27" t="s">
        <v>105</v>
      </c>
    </row>
    <row r="28" spans="22:24" x14ac:dyDescent="0.25">
      <c r="V28" t="s">
        <v>106</v>
      </c>
      <c r="W28">
        <f>W27-W10</f>
        <v>-82.034482758620697</v>
      </c>
      <c r="X28" t="s">
        <v>107</v>
      </c>
    </row>
  </sheetData>
  <phoneticPr fontId="2"/>
  <pageMargins left="0.7" right="0.7" top="0.75" bottom="0.75" header="0.3" footer="0.3"/>
  <pageSetup paperSize="9" scale="50" orientation="landscape" horizontalDpi="0" verticalDpi="0"/>
  <rowBreaks count="1" manualBreakCount="1">
    <brk id="43" max="16383" man="1"/>
  </rowBreaks>
  <colBreaks count="1" manualBreakCount="1">
    <brk id="12" max="1048575" man="1"/>
  </col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10</vt:i4>
      </vt:variant>
    </vt:vector>
  </HeadingPairs>
  <TitlesOfParts>
    <vt:vector size="10" baseType="lpstr">
      <vt:lpstr>潮汐データからの換算　奄美港</vt:lpstr>
      <vt:lpstr>潮汐データからの換算　名瀬港</vt:lpstr>
      <vt:lpstr>海保の山村港と名瀬港の推定値</vt:lpstr>
      <vt:lpstr>奄美　calculation, Mar.13_2021</vt:lpstr>
      <vt:lpstr>名瀬港　alculation, Mar.13_2021</vt:lpstr>
      <vt:lpstr>山村港の時間当たり潮位の比較</vt:lpstr>
      <vt:lpstr>山村港時間潮位から任意時刻潮位Mar. 13, '21</vt:lpstr>
      <vt:lpstr>山村港時間潮位から任意時刻潮位Mar. 14, '21</vt:lpstr>
      <vt:lpstr>山村港時間潮位から任意時刻潮位Mar. 16, '21</vt:lpstr>
      <vt:lpstr>山村港時間潮位から任意時刻潮位Mar. 17, '21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motoharu</cp:lastModifiedBy>
  <cp:lastPrinted>2021-04-04T08:27:46Z</cp:lastPrinted>
  <dcterms:created xsi:type="dcterms:W3CDTF">2018-05-23T01:13:40Z</dcterms:created>
  <dcterms:modified xsi:type="dcterms:W3CDTF">2021-04-04T08:36:54Z</dcterms:modified>
</cp:coreProperties>
</file>